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_rels/drawing1.xml.rels" ContentType="application/vnd.openxmlformats-package.relationship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使い方" sheetId="1" state="visible" r:id="rId3"/>
    <sheet name="設定" sheetId="2" state="visible" r:id="rId4"/>
    <sheet name="技術者台帳" sheetId="3" state="visible" r:id="rId5"/>
    <sheet name="①現状と3年後" sheetId="4" state="visible" r:id="rId6"/>
    <sheet name="②スキルマップ" sheetId="5" state="visible" r:id="rId7"/>
    <sheet name="③逆ツリー" sheetId="6" state="visible" r:id="rId8"/>
    <sheet name="④KPI管理表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5" authorId="0">
      <text>
        <r>
          <rPr>
            <sz val="10"/>
            <rFont val="Noto Sans CJK SC"/>
            <family val="2"/>
          </rPr>
          <t xml:space="preserve">経審の審査基準日（決算日）に合わせると、技術職員名簿と時点がそろいます。</t>
        </r>
      </text>
    </comment>
    <comment ref="C7" authorId="0">
      <text>
        <r>
          <rPr>
            <sz val="10"/>
            <rFont val="Noto Sans CJK SC"/>
            <family val="2"/>
          </rPr>
          <t xml:space="preserve">経審</t>
        </r>
        <r>
          <rPr>
            <sz val="10"/>
            <rFont val="Arial"/>
            <family val="2"/>
          </rPr>
          <t xml:space="preserve">W</t>
        </r>
        <r>
          <rPr>
            <sz val="10"/>
            <rFont val="Noto Sans CJK SC"/>
            <family val="2"/>
          </rPr>
          <t xml:space="preserve">の若年技術者の基準は、申請先の手引でご確認ください。</t>
        </r>
      </text>
    </comment>
  </commentList>
</comments>
</file>

<file path=xl/sharedStrings.xml><?xml version="1.0" encoding="utf-8"?>
<sst xmlns="http://schemas.openxmlformats.org/spreadsheetml/2006/main" count="365" uniqueCount="279">
  <si>
    <r>
      <rPr>
        <b val="true"/>
        <sz val="14"/>
        <color rgb="FFFFFFFF"/>
        <rFont val="Noto Sans CJK SC"/>
        <family val="2"/>
      </rPr>
      <t xml:space="preserve">建設業 人材</t>
    </r>
    <r>
      <rPr>
        <b val="true"/>
        <sz val="14"/>
        <color rgb="FFFFFFFF"/>
        <rFont val="游ゴシック"/>
        <family val="0"/>
        <charset val="1"/>
      </rPr>
      <t xml:space="preserve">KPI</t>
    </r>
    <r>
      <rPr>
        <b val="true"/>
        <sz val="14"/>
        <color rgb="FFFFFFFF"/>
        <rFont val="Noto Sans CJK SC"/>
        <family val="2"/>
      </rPr>
      <t xml:space="preserve">ブック｜いま何人いて、</t>
    </r>
    <r>
      <rPr>
        <b val="true"/>
        <sz val="14"/>
        <color rgb="FFFFFFFF"/>
        <rFont val="游ゴシック"/>
        <family val="0"/>
        <charset val="1"/>
      </rPr>
      <t xml:space="preserve">3</t>
    </r>
    <r>
      <rPr>
        <b val="true"/>
        <sz val="14"/>
        <color rgb="FFFFFFFF"/>
        <rFont val="Noto Sans CJK SC"/>
        <family val="2"/>
      </rPr>
      <t xml:space="preserve">年後に何人要るか</t>
    </r>
  </si>
  <si>
    <r>
      <rPr>
        <sz val="9"/>
        <color rgb="FF595959"/>
        <rFont val="Noto Sans CJK SC"/>
        <family val="2"/>
      </rPr>
      <t xml:space="preserve">技術者台帳から、①現状と</t>
    </r>
    <r>
      <rPr>
        <sz val="9"/>
        <color rgb="FF595959"/>
        <rFont val="游ゴシック"/>
        <family val="0"/>
        <charset val="1"/>
      </rPr>
      <t xml:space="preserve">3</t>
    </r>
    <r>
      <rPr>
        <sz val="9"/>
        <color rgb="FF595959"/>
        <rFont val="Noto Sans CJK SC"/>
        <family val="2"/>
      </rPr>
      <t xml:space="preserve">年後 ②スキルマップ ③逆ツリー ④</t>
    </r>
    <r>
      <rPr>
        <sz val="9"/>
        <color rgb="FF595959"/>
        <rFont val="游ゴシック"/>
        <family val="0"/>
        <charset val="1"/>
      </rPr>
      <t xml:space="preserve">KPI</t>
    </r>
    <r>
      <rPr>
        <sz val="9"/>
        <color rgb="FF595959"/>
        <rFont val="Noto Sans CJK SC"/>
        <family val="2"/>
      </rPr>
      <t xml:space="preserve">管理表 までをつなげて管理します。</t>
    </r>
  </si>
  <si>
    <t xml:space="preserve">進め方（上から順に）</t>
  </si>
  <si>
    <t xml:space="preserve">1</t>
  </si>
  <si>
    <t xml:space="preserve">設定</t>
  </si>
  <si>
    <t xml:space="preserve">会社名・基準日・計画年数・若年の基準年齢を入れます。資格名・スキル項目もここで変更できます。</t>
  </si>
  <si>
    <t xml:space="preserve">2</t>
  </si>
  <si>
    <t xml:space="preserve">技術者台帳</t>
  </si>
  <si>
    <r>
      <rPr>
        <sz val="10"/>
        <color rgb="FF000000"/>
        <rFont val="Noto Sans CJK SC"/>
        <family val="2"/>
      </rPr>
      <t xml:space="preserve">経審の技術職員名簿から転記します。氏名・生年月日・資格（期限）・配置できる業種を</t>
    </r>
    <r>
      <rPr>
        <sz val="10"/>
        <color rgb="FF000000"/>
        <rFont val="游ゴシック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人</t>
    </r>
    <r>
      <rPr>
        <sz val="10"/>
        <color rgb="FF000000"/>
        <rFont val="游ゴシック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行で。</t>
    </r>
  </si>
  <si>
    <t xml:space="preserve">3</t>
  </si>
  <si>
    <r>
      <rPr>
        <b val="true"/>
        <sz val="10"/>
        <color rgb="FF000000"/>
        <rFont val="Noto Sans CJK SC"/>
        <family val="2"/>
      </rPr>
      <t xml:space="preserve">①現状と</t>
    </r>
    <r>
      <rPr>
        <b val="true"/>
        <sz val="10"/>
        <color rgb="FF000000"/>
        <rFont val="游ゴシック"/>
        <family val="0"/>
        <charset val="1"/>
      </rPr>
      <t xml:space="preserve">3</t>
    </r>
    <r>
      <rPr>
        <b val="true"/>
        <sz val="10"/>
        <color rgb="FF000000"/>
        <rFont val="Noto Sans CJK SC"/>
        <family val="2"/>
      </rPr>
      <t xml:space="preserve">年後</t>
    </r>
  </si>
  <si>
    <r>
      <rPr>
        <sz val="10"/>
        <color rgb="FF000000"/>
        <rFont val="Noto Sans CJK SC"/>
        <family val="2"/>
      </rPr>
      <t xml:space="preserve">「現状」は台帳から自動で数えます。「</t>
    </r>
    <r>
      <rPr>
        <sz val="10"/>
        <color rgb="FF000000"/>
        <rFont val="游ゴシック"/>
        <family val="0"/>
        <charset val="1"/>
      </rPr>
      <t xml:space="preserve">3</t>
    </r>
    <r>
      <rPr>
        <sz val="10"/>
        <color rgb="FF000000"/>
        <rFont val="Noto Sans CJK SC"/>
        <family val="2"/>
      </rPr>
      <t xml:space="preserve">年後に必要」だけを入れると、差分と年間目標が出ます。</t>
    </r>
  </si>
  <si>
    <t xml:space="preserve">4</t>
  </si>
  <si>
    <t xml:space="preserve">②スキルマップ</t>
  </si>
  <si>
    <r>
      <rPr>
        <sz val="10"/>
        <color rgb="FF000000"/>
        <rFont val="Noto Sans CJK SC"/>
        <family val="2"/>
      </rPr>
      <t xml:space="preserve">氏名は台帳から自動で入ります。スキルごとに</t>
    </r>
    <r>
      <rPr>
        <sz val="10"/>
        <color rgb="FF000000"/>
        <rFont val="游ゴシック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〜</t>
    </r>
    <r>
      <rPr>
        <sz val="10"/>
        <color rgb="FF000000"/>
        <rFont val="游ゴシック"/>
        <family val="0"/>
        <charset val="1"/>
      </rPr>
      <t xml:space="preserve">5</t>
    </r>
    <r>
      <rPr>
        <sz val="10"/>
        <color rgb="FF000000"/>
        <rFont val="Noto Sans CJK SC"/>
        <family val="2"/>
      </rPr>
      <t xml:space="preserve">のレベルを入れます（基準は行動で書く）。</t>
    </r>
  </si>
  <si>
    <t xml:space="preserve">5</t>
  </si>
  <si>
    <t xml:space="preserve">③逆ツリー</t>
  </si>
  <si>
    <t xml:space="preserve">財務の目標から、何が動けば達成するか・人の何に投資するか・測る指標へ降ろします。</t>
  </si>
  <si>
    <t xml:space="preserve">6</t>
  </si>
  <si>
    <r>
      <rPr>
        <b val="true"/>
        <sz val="10"/>
        <color rgb="FF000000"/>
        <rFont val="游ゴシック"/>
        <family val="0"/>
        <charset val="1"/>
      </rPr>
      <t xml:space="preserve">④KPI</t>
    </r>
    <r>
      <rPr>
        <b val="true"/>
        <sz val="10"/>
        <color rgb="FF000000"/>
        <rFont val="Noto Sans CJK SC"/>
        <family val="2"/>
      </rPr>
      <t xml:space="preserve">管理表</t>
    </r>
  </si>
  <si>
    <t xml:space="preserve">指標ごとに定義・ベースライン・目標・実績を持たせます。達成率は自動計算です。</t>
  </si>
  <si>
    <t xml:space="preserve">色の見方</t>
  </si>
  <si>
    <t xml:space="preserve">入力するセル</t>
  </si>
  <si>
    <t xml:space="preserve">この色のセルに入力します（それ以外は数式または見出しです）。</t>
  </si>
  <si>
    <t xml:space="preserve">自動計算のセル</t>
  </si>
  <si>
    <t xml:space="preserve">白いセルは数式です。上書きしないでください。</t>
  </si>
  <si>
    <t xml:space="preserve">運用のコツ</t>
  </si>
  <si>
    <t xml:space="preserve">・</t>
  </si>
  <si>
    <r>
      <rPr>
        <b val="true"/>
        <sz val="10"/>
        <color rgb="FF000000"/>
        <rFont val="Noto Sans CJK SC"/>
        <family val="2"/>
      </rPr>
      <t xml:space="preserve">見直しは年</t>
    </r>
    <r>
      <rPr>
        <b val="true"/>
        <sz val="10"/>
        <color rgb="FF000000"/>
        <rFont val="游ゴシック"/>
        <family val="0"/>
        <charset val="1"/>
      </rPr>
      <t xml:space="preserve">2</t>
    </r>
    <r>
      <rPr>
        <b val="true"/>
        <sz val="10"/>
        <color rgb="FF000000"/>
        <rFont val="Noto Sans CJK SC"/>
        <family val="2"/>
      </rPr>
      <t xml:space="preserve">回</t>
    </r>
  </si>
  <si>
    <t xml:space="preserve">経審のサイクルに合わせ、審査基準日の前と、結果通知が届いたあとに更新します。</t>
  </si>
  <si>
    <r>
      <rPr>
        <b val="true"/>
        <sz val="10"/>
        <color rgb="FF000000"/>
        <rFont val="Noto Sans CJK SC"/>
        <family val="2"/>
      </rPr>
      <t xml:space="preserve">指標は</t>
    </r>
    <r>
      <rPr>
        <b val="true"/>
        <sz val="10"/>
        <color rgb="FF000000"/>
        <rFont val="游ゴシック"/>
        <family val="0"/>
        <charset val="1"/>
      </rPr>
      <t xml:space="preserve">2</t>
    </r>
    <r>
      <rPr>
        <b val="true"/>
        <sz val="10"/>
        <color rgb="FF000000"/>
        <rFont val="Noto Sans CJK SC"/>
        <family val="2"/>
      </rPr>
      <t xml:space="preserve">〜</t>
    </r>
    <r>
      <rPr>
        <b val="true"/>
        <sz val="10"/>
        <color rgb="FF000000"/>
        <rFont val="游ゴシック"/>
        <family val="0"/>
        <charset val="1"/>
      </rPr>
      <t xml:space="preserve">3</t>
    </r>
    <r>
      <rPr>
        <b val="true"/>
        <sz val="10"/>
        <color rgb="FF000000"/>
        <rFont val="Noto Sans CJK SC"/>
        <family val="2"/>
      </rPr>
      <t xml:space="preserve">個から</t>
    </r>
  </si>
  <si>
    <t xml:space="preserve">網羅しようとすると測定が続きません。①の表だけでも始められます。</t>
  </si>
  <si>
    <t xml:space="preserve">定義を先に固定</t>
  </si>
  <si>
    <t xml:space="preserve">「技術者数」にパート・兼務を含めるか、いつ時点かを④の「定義」「算定方法」に書いてから測ります。</t>
  </si>
  <si>
    <t xml:space="preserve">完璧を待たない</t>
  </si>
  <si>
    <r>
      <rPr>
        <sz val="10"/>
        <color rgb="FF000000"/>
        <rFont val="Noto Sans CJK SC"/>
        <family val="2"/>
      </rPr>
      <t xml:space="preserve">粗くても同じ測り方で取り続けたデータは、</t>
    </r>
    <r>
      <rPr>
        <sz val="10"/>
        <color rgb="FF000000"/>
        <rFont val="游ゴシック"/>
        <family val="0"/>
        <charset val="1"/>
      </rPr>
      <t xml:space="preserve">2</t>
    </r>
    <r>
      <rPr>
        <sz val="10"/>
        <color rgb="FF000000"/>
        <rFont val="Noto Sans CJK SC"/>
        <family val="2"/>
      </rPr>
      <t xml:space="preserve">年目から比較に使えます。</t>
    </r>
  </si>
  <si>
    <t xml:space="preserve">ご注意</t>
  </si>
  <si>
    <t xml:space="preserve">サンプルデータ</t>
  </si>
  <si>
    <t xml:space="preserve">台帳・スキルマップ・各表に入っている氏名と数値は記入例（架空）です。自社の実数に置き換えてください。</t>
  </si>
  <si>
    <t xml:space="preserve">経審の配点</t>
  </si>
  <si>
    <t xml:space="preserve">経営事項審査の審査項目と配点は改正で変わります。最新の取扱いは申請先の手引と窓口でご確認ください。</t>
  </si>
  <si>
    <t xml:space="preserve">ここの値は各シートの計算に使われます。</t>
  </si>
  <si>
    <t xml:space="preserve">基本設定</t>
  </si>
  <si>
    <t xml:space="preserve">会社名</t>
  </si>
  <si>
    <t xml:space="preserve">（例）株式会社サンプル建設</t>
  </si>
  <si>
    <t xml:space="preserve">基準日（年齢の計算）</t>
  </si>
  <si>
    <t xml:space="preserve">計画年数</t>
  </si>
  <si>
    <t xml:space="preserve">若年の基準（未満）</t>
  </si>
  <si>
    <t xml:space="preserve">資格期限の注意（日前）</t>
  </si>
  <si>
    <t xml:space="preserve">資格の一覧（台帳の選択肢）</t>
  </si>
  <si>
    <t xml:space="preserve">スキル項目（②の列見出し）</t>
  </si>
  <si>
    <t xml:space="preserve">業種の略号（参考）</t>
  </si>
  <si>
    <r>
      <rPr>
        <sz val="10"/>
        <color rgb="FF000000"/>
        <rFont val="游ゴシック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級土木施工管理技士</t>
    </r>
  </si>
  <si>
    <t xml:space="preserve">土木施工管理</t>
  </si>
  <si>
    <t xml:space="preserve">土</t>
  </si>
  <si>
    <r>
      <rPr>
        <sz val="10"/>
        <color rgb="FF000000"/>
        <rFont val="游ゴシック"/>
        <family val="0"/>
        <charset val="1"/>
      </rPr>
      <t xml:space="preserve">2</t>
    </r>
    <r>
      <rPr>
        <sz val="10"/>
        <color rgb="FF000000"/>
        <rFont val="Noto Sans CJK SC"/>
        <family val="2"/>
      </rPr>
      <t xml:space="preserve">級土木施工管理技士</t>
    </r>
  </si>
  <si>
    <t xml:space="preserve">管工事施工管理</t>
  </si>
  <si>
    <t xml:space="preserve">建</t>
  </si>
  <si>
    <r>
      <rPr>
        <sz val="10"/>
        <color rgb="FF000000"/>
        <rFont val="游ゴシック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級建築施工管理技士</t>
    </r>
  </si>
  <si>
    <t xml:space="preserve">建築施工管理</t>
  </si>
  <si>
    <t xml:space="preserve">大</t>
  </si>
  <si>
    <r>
      <rPr>
        <sz val="10"/>
        <color rgb="FF000000"/>
        <rFont val="游ゴシック"/>
        <family val="0"/>
        <charset val="1"/>
      </rPr>
      <t xml:space="preserve">2</t>
    </r>
    <r>
      <rPr>
        <sz val="10"/>
        <color rgb="FF000000"/>
        <rFont val="Noto Sans CJK SC"/>
        <family val="2"/>
      </rPr>
      <t xml:space="preserve">級建築施工管理技士</t>
    </r>
  </si>
  <si>
    <r>
      <rPr>
        <sz val="10"/>
        <color rgb="FF000000"/>
        <rFont val="Noto Sans CJK SC"/>
        <family val="2"/>
      </rPr>
      <t xml:space="preserve">測量・</t>
    </r>
    <r>
      <rPr>
        <sz val="10"/>
        <color rgb="FF000000"/>
        <rFont val="游ゴシック"/>
        <family val="0"/>
        <charset val="1"/>
      </rPr>
      <t xml:space="preserve">ICT</t>
    </r>
    <r>
      <rPr>
        <sz val="10"/>
        <color rgb="FF000000"/>
        <rFont val="Noto Sans CJK SC"/>
        <family val="2"/>
      </rPr>
      <t xml:space="preserve">施工</t>
    </r>
  </si>
  <si>
    <t xml:space="preserve">左</t>
  </si>
  <si>
    <r>
      <rPr>
        <sz val="10"/>
        <color rgb="FF000000"/>
        <rFont val="游ゴシック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級管工事施工管理技士</t>
    </r>
  </si>
  <si>
    <t xml:space="preserve">積算・原価管理</t>
  </si>
  <si>
    <t xml:space="preserve">と</t>
  </si>
  <si>
    <r>
      <rPr>
        <sz val="10"/>
        <color rgb="FF000000"/>
        <rFont val="游ゴシック"/>
        <family val="0"/>
        <charset val="1"/>
      </rPr>
      <t xml:space="preserve">2</t>
    </r>
    <r>
      <rPr>
        <sz val="10"/>
        <color rgb="FF000000"/>
        <rFont val="Noto Sans CJK SC"/>
        <family val="2"/>
      </rPr>
      <t xml:space="preserve">級管工事施工管理技士</t>
    </r>
  </si>
  <si>
    <t xml:space="preserve">安全衛生管理</t>
  </si>
  <si>
    <t xml:space="preserve">石</t>
  </si>
  <si>
    <r>
      <rPr>
        <sz val="10"/>
        <color rgb="FF000000"/>
        <rFont val="游ゴシック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級電気工事施工管理技士</t>
    </r>
  </si>
  <si>
    <t xml:space="preserve">品質管理</t>
  </si>
  <si>
    <t xml:space="preserve">屋</t>
  </si>
  <si>
    <r>
      <rPr>
        <sz val="10"/>
        <color rgb="FF000000"/>
        <rFont val="游ゴシック"/>
        <family val="0"/>
        <charset val="1"/>
      </rPr>
      <t xml:space="preserve">2</t>
    </r>
    <r>
      <rPr>
        <sz val="10"/>
        <color rgb="FF000000"/>
        <rFont val="Noto Sans CJK SC"/>
        <family val="2"/>
      </rPr>
      <t xml:space="preserve">級電気工事施工管理技士</t>
    </r>
  </si>
  <si>
    <t xml:space="preserve">工程管理</t>
  </si>
  <si>
    <t xml:space="preserve">電</t>
  </si>
  <si>
    <r>
      <rPr>
        <sz val="10"/>
        <color rgb="FF000000"/>
        <rFont val="游ゴシック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級造園施工管理技士</t>
    </r>
  </si>
  <si>
    <t xml:space="preserve">書類・電子納品</t>
  </si>
  <si>
    <t xml:space="preserve">管</t>
  </si>
  <si>
    <r>
      <rPr>
        <sz val="10"/>
        <color rgb="FF000000"/>
        <rFont val="游ゴシック"/>
        <family val="0"/>
        <charset val="1"/>
      </rPr>
      <t xml:space="preserve">2</t>
    </r>
    <r>
      <rPr>
        <sz val="10"/>
        <color rgb="FF000000"/>
        <rFont val="Noto Sans CJK SC"/>
        <family val="2"/>
      </rPr>
      <t xml:space="preserve">級造園施工管理技士</t>
    </r>
  </si>
  <si>
    <t xml:space="preserve">若手の指導</t>
  </si>
  <si>
    <t xml:space="preserve">タ</t>
  </si>
  <si>
    <r>
      <rPr>
        <sz val="10"/>
        <color rgb="FF000000"/>
        <rFont val="游ゴシック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級建設機械施工管理技士</t>
    </r>
  </si>
  <si>
    <t xml:space="preserve">鋼</t>
  </si>
  <si>
    <r>
      <rPr>
        <sz val="10"/>
        <color rgb="FF000000"/>
        <rFont val="游ゴシック"/>
        <family val="0"/>
        <charset val="1"/>
      </rPr>
      <t xml:space="preserve">2</t>
    </r>
    <r>
      <rPr>
        <sz val="10"/>
        <color rgb="FF000000"/>
        <rFont val="Noto Sans CJK SC"/>
        <family val="2"/>
      </rPr>
      <t xml:space="preserve">級建設機械施工管理技士</t>
    </r>
  </si>
  <si>
    <t xml:space="preserve">筋</t>
  </si>
  <si>
    <r>
      <rPr>
        <sz val="10"/>
        <color rgb="FF000000"/>
        <rFont val="游ゴシック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級電気通信工事施工管理技士</t>
    </r>
  </si>
  <si>
    <t xml:space="preserve">舗</t>
  </si>
  <si>
    <r>
      <rPr>
        <sz val="10"/>
        <color rgb="FF000000"/>
        <rFont val="游ゴシック"/>
        <family val="0"/>
        <charset val="1"/>
      </rPr>
      <t xml:space="preserve">2</t>
    </r>
    <r>
      <rPr>
        <sz val="10"/>
        <color rgb="FF000000"/>
        <rFont val="Noto Sans CJK SC"/>
        <family val="2"/>
      </rPr>
      <t xml:space="preserve">級電気通信工事施工管理技士</t>
    </r>
  </si>
  <si>
    <t xml:space="preserve">しゅ</t>
  </si>
  <si>
    <r>
      <rPr>
        <sz val="10"/>
        <color rgb="FF000000"/>
        <rFont val="游ゴシック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級土木施工管理技士補</t>
    </r>
  </si>
  <si>
    <t xml:space="preserve">板</t>
  </si>
  <si>
    <r>
      <rPr>
        <sz val="10"/>
        <color rgb="FF000000"/>
        <rFont val="游ゴシック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級建築施工管理技士補</t>
    </r>
  </si>
  <si>
    <t xml:space="preserve">ガ</t>
  </si>
  <si>
    <r>
      <rPr>
        <sz val="10"/>
        <color rgb="FF000000"/>
        <rFont val="游ゴシック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級建築士</t>
    </r>
  </si>
  <si>
    <t xml:space="preserve">塗</t>
  </si>
  <si>
    <r>
      <rPr>
        <sz val="10"/>
        <color rgb="FF000000"/>
        <rFont val="游ゴシック"/>
        <family val="0"/>
        <charset val="1"/>
      </rPr>
      <t xml:space="preserve">2</t>
    </r>
    <r>
      <rPr>
        <sz val="10"/>
        <color rgb="FF000000"/>
        <rFont val="Noto Sans CJK SC"/>
        <family val="2"/>
      </rPr>
      <t xml:space="preserve">級建築士</t>
    </r>
  </si>
  <si>
    <t xml:space="preserve">防</t>
  </si>
  <si>
    <t xml:space="preserve">第一種電気工事士</t>
  </si>
  <si>
    <t xml:space="preserve">内</t>
  </si>
  <si>
    <t xml:space="preserve">第二種電気工事士</t>
  </si>
  <si>
    <t xml:space="preserve">機</t>
  </si>
  <si>
    <t xml:space="preserve">登録基幹技能者</t>
  </si>
  <si>
    <t xml:space="preserve">絶</t>
  </si>
  <si>
    <t xml:space="preserve">技術士（建設部門）</t>
  </si>
  <si>
    <t xml:space="preserve">通</t>
  </si>
  <si>
    <t xml:space="preserve">園</t>
  </si>
  <si>
    <t xml:space="preserve">井</t>
  </si>
  <si>
    <t xml:space="preserve">具</t>
  </si>
  <si>
    <t xml:space="preserve">水</t>
  </si>
  <si>
    <t xml:space="preserve">消</t>
  </si>
  <si>
    <t xml:space="preserve">清</t>
  </si>
  <si>
    <t xml:space="preserve">解</t>
  </si>
  <si>
    <t xml:space="preserve">空欄に追加すると、台帳と①の選択肢に出ます。</t>
  </si>
  <si>
    <r>
      <rPr>
        <sz val="9"/>
        <color rgb="FF595959"/>
        <rFont val="Noto Sans CJK SC"/>
        <family val="2"/>
      </rPr>
      <t xml:space="preserve">経審の技術職員名簿から転記します。</t>
    </r>
    <r>
      <rPr>
        <sz val="9"/>
        <color rgb="FF595959"/>
        <rFont val="游ゴシック"/>
        <family val="0"/>
        <charset val="1"/>
      </rPr>
      <t xml:space="preserve">1</t>
    </r>
    <r>
      <rPr>
        <sz val="9"/>
        <color rgb="FF595959"/>
        <rFont val="Noto Sans CJK SC"/>
        <family val="2"/>
      </rPr>
      <t xml:space="preserve">人</t>
    </r>
    <r>
      <rPr>
        <sz val="9"/>
        <color rgb="FF595959"/>
        <rFont val="游ゴシック"/>
        <family val="0"/>
        <charset val="1"/>
      </rPr>
      <t xml:space="preserve">1</t>
    </r>
    <r>
      <rPr>
        <sz val="9"/>
        <color rgb="FF595959"/>
        <rFont val="Noto Sans CJK SC"/>
        <family val="2"/>
      </rPr>
      <t xml:space="preserve">行（</t>
    </r>
    <r>
      <rPr>
        <sz val="9"/>
        <color rgb="FF595959"/>
        <rFont val="游ゴシック"/>
        <family val="0"/>
        <charset val="1"/>
      </rPr>
      <t xml:space="preserve">100</t>
    </r>
    <r>
      <rPr>
        <sz val="9"/>
        <color rgb="FF595959"/>
        <rFont val="Noto Sans CJK SC"/>
        <family val="2"/>
      </rPr>
      <t xml:space="preserve">名まで）。資格は</t>
    </r>
    <r>
      <rPr>
        <sz val="9"/>
        <color rgb="FF595959"/>
        <rFont val="游ゴシック"/>
        <family val="0"/>
        <charset val="1"/>
      </rPr>
      <t xml:space="preserve">3</t>
    </r>
    <r>
      <rPr>
        <sz val="9"/>
        <color rgb="FF595959"/>
        <rFont val="Noto Sans CJK SC"/>
        <family val="2"/>
      </rPr>
      <t xml:space="preserve">つまで（それ以上は備考へ）。</t>
    </r>
  </si>
  <si>
    <t xml:space="preserve">入力欄はクリーム色。年齢・年代・期限の注意は自動。業種は略号を「、」区切りで（例：土、と、舗）。</t>
  </si>
  <si>
    <t xml:space="preserve">No</t>
  </si>
  <si>
    <t xml:space="preserve">氏名</t>
  </si>
  <si>
    <t xml:space="preserve">生年月日</t>
  </si>
  <si>
    <t xml:space="preserve">年齢</t>
  </si>
  <si>
    <t xml:space="preserve">年代</t>
  </si>
  <si>
    <t xml:space="preserve">雇用区分</t>
  </si>
  <si>
    <t xml:space="preserve">経審の
技術職員</t>
  </si>
  <si>
    <r>
      <rPr>
        <b val="true"/>
        <sz val="10"/>
        <color rgb="FFFFFFFF"/>
        <rFont val="Noto Sans CJK SC"/>
        <family val="2"/>
      </rPr>
      <t xml:space="preserve">資格</t>
    </r>
    <r>
      <rPr>
        <b val="true"/>
        <sz val="10"/>
        <color rgb="FFFFFFFF"/>
        <rFont val="游ゴシック"/>
        <family val="0"/>
        <charset val="1"/>
      </rPr>
      <t xml:space="preserve">1</t>
    </r>
  </si>
  <si>
    <r>
      <rPr>
        <b val="true"/>
        <sz val="10"/>
        <color rgb="FFFFFFFF"/>
        <rFont val="Noto Sans CJK SC"/>
        <family val="2"/>
      </rPr>
      <t xml:space="preserve">期限</t>
    </r>
    <r>
      <rPr>
        <b val="true"/>
        <sz val="10"/>
        <color rgb="FFFFFFFF"/>
        <rFont val="游ゴシック"/>
        <family val="0"/>
        <charset val="1"/>
      </rPr>
      <t xml:space="preserve">1</t>
    </r>
  </si>
  <si>
    <r>
      <rPr>
        <b val="true"/>
        <sz val="10"/>
        <color rgb="FFFFFFFF"/>
        <rFont val="Noto Sans CJK SC"/>
        <family val="2"/>
      </rPr>
      <t xml:space="preserve">資格</t>
    </r>
    <r>
      <rPr>
        <b val="true"/>
        <sz val="10"/>
        <color rgb="FFFFFFFF"/>
        <rFont val="游ゴシック"/>
        <family val="0"/>
        <charset val="1"/>
      </rPr>
      <t xml:space="preserve">2</t>
    </r>
  </si>
  <si>
    <r>
      <rPr>
        <b val="true"/>
        <sz val="10"/>
        <color rgb="FFFFFFFF"/>
        <rFont val="Noto Sans CJK SC"/>
        <family val="2"/>
      </rPr>
      <t xml:space="preserve">期限</t>
    </r>
    <r>
      <rPr>
        <b val="true"/>
        <sz val="10"/>
        <color rgb="FFFFFFFF"/>
        <rFont val="游ゴシック"/>
        <family val="0"/>
        <charset val="1"/>
      </rPr>
      <t xml:space="preserve">2</t>
    </r>
  </si>
  <si>
    <r>
      <rPr>
        <b val="true"/>
        <sz val="10"/>
        <color rgb="FFFFFFFF"/>
        <rFont val="Noto Sans CJK SC"/>
        <family val="2"/>
      </rPr>
      <t xml:space="preserve">資格</t>
    </r>
    <r>
      <rPr>
        <b val="true"/>
        <sz val="10"/>
        <color rgb="FFFFFFFF"/>
        <rFont val="游ゴシック"/>
        <family val="0"/>
        <charset val="1"/>
      </rPr>
      <t xml:space="preserve">3</t>
    </r>
  </si>
  <si>
    <r>
      <rPr>
        <b val="true"/>
        <sz val="10"/>
        <color rgb="FFFFFFFF"/>
        <rFont val="Noto Sans CJK SC"/>
        <family val="2"/>
      </rPr>
      <t xml:space="preserve">期限</t>
    </r>
    <r>
      <rPr>
        <b val="true"/>
        <sz val="10"/>
        <color rgb="FFFFFFFF"/>
        <rFont val="游ゴシック"/>
        <family val="0"/>
        <charset val="1"/>
      </rPr>
      <t xml:space="preserve">3</t>
    </r>
  </si>
  <si>
    <t xml:space="preserve">監理技術者
資格者証</t>
  </si>
  <si>
    <t xml:space="preserve">資格者証
期限</t>
  </si>
  <si>
    <t xml:space="preserve">主任技術者に
なれる業種</t>
  </si>
  <si>
    <t xml:space="preserve">監理技術者に
なれる業種</t>
  </si>
  <si>
    <r>
      <rPr>
        <b val="true"/>
        <sz val="10"/>
        <color rgb="FFFFFFFF"/>
        <rFont val="游ゴシック"/>
        <family val="0"/>
        <charset val="1"/>
      </rPr>
      <t xml:space="preserve">ICT</t>
    </r>
    <r>
      <rPr>
        <b val="true"/>
        <sz val="10"/>
        <color rgb="FFFFFFFF"/>
        <rFont val="Noto Sans CJK SC"/>
        <family val="2"/>
      </rPr>
      <t xml:space="preserve">施工
対応</t>
    </r>
  </si>
  <si>
    <t xml:space="preserve">現場代理人を
任せられる</t>
  </si>
  <si>
    <r>
      <rPr>
        <b val="true"/>
        <sz val="10"/>
        <color rgb="FFFFFFFF"/>
        <rFont val="游ゴシック"/>
        <family val="0"/>
        <charset val="1"/>
      </rPr>
      <t xml:space="preserve">CCUS
</t>
    </r>
    <r>
      <rPr>
        <b val="true"/>
        <sz val="10"/>
        <color rgb="FFFFFFFF"/>
        <rFont val="Noto Sans CJK SC"/>
        <family val="2"/>
      </rPr>
      <t xml:space="preserve">登録</t>
    </r>
  </si>
  <si>
    <r>
      <rPr>
        <b val="true"/>
        <sz val="10"/>
        <color rgb="FFFFFFFF"/>
        <rFont val="游ゴシック"/>
        <family val="0"/>
        <charset val="1"/>
      </rPr>
      <t xml:space="preserve">CCUS
</t>
    </r>
    <r>
      <rPr>
        <b val="true"/>
        <sz val="10"/>
        <color rgb="FFFFFFFF"/>
        <rFont val="Noto Sans CJK SC"/>
        <family val="2"/>
      </rPr>
      <t xml:space="preserve">レベル</t>
    </r>
  </si>
  <si>
    <r>
      <rPr>
        <b val="true"/>
        <sz val="10"/>
        <color rgb="FFFFFFFF"/>
        <rFont val="游ゴシック"/>
        <family val="0"/>
        <charset val="1"/>
      </rPr>
      <t xml:space="preserve">CPD</t>
    </r>
    <r>
      <rPr>
        <b val="true"/>
        <sz val="10"/>
        <color rgb="FFFFFFFF"/>
        <rFont val="Noto Sans CJK SC"/>
        <family val="2"/>
      </rPr>
      <t xml:space="preserve">単位
（年）</t>
    </r>
  </si>
  <si>
    <t xml:space="preserve">期限の注意</t>
  </si>
  <si>
    <t xml:space="preserve">備考</t>
  </si>
  <si>
    <t xml:space="preserve">例）松戸 一郎</t>
  </si>
  <si>
    <t xml:space="preserve">正社員</t>
  </si>
  <si>
    <t xml:space="preserve">○</t>
  </si>
  <si>
    <t xml:space="preserve">有</t>
  </si>
  <si>
    <t xml:space="preserve">土、と、舗</t>
  </si>
  <si>
    <t xml:space="preserve">土、舗</t>
  </si>
  <si>
    <t xml:space="preserve">例）柏 次郎</t>
  </si>
  <si>
    <t xml:space="preserve">土、管、舗</t>
  </si>
  <si>
    <t xml:space="preserve">土、管</t>
  </si>
  <si>
    <t xml:space="preserve">例）流山 三郎</t>
  </si>
  <si>
    <t xml:space="preserve">土、と</t>
  </si>
  <si>
    <t xml:space="preserve">例）我孫子 四郎</t>
  </si>
  <si>
    <t xml:space="preserve">無</t>
  </si>
  <si>
    <t xml:space="preserve">例）鎌ケ谷 五郎</t>
  </si>
  <si>
    <t xml:space="preserve">例）野田 六子</t>
  </si>
  <si>
    <t xml:space="preserve">例）市川 七郎</t>
  </si>
  <si>
    <t xml:space="preserve">×</t>
  </si>
  <si>
    <t xml:space="preserve">例）船橋 八郎</t>
  </si>
  <si>
    <t xml:space="preserve">役員</t>
  </si>
  <si>
    <t xml:space="preserve">建、土、内</t>
  </si>
  <si>
    <r>
      <rPr>
        <b val="true"/>
        <sz val="14"/>
        <color rgb="FFFFFFFF"/>
        <rFont val="游ゴシック"/>
        <family val="0"/>
        <charset val="1"/>
      </rPr>
      <t xml:space="preserve">① As is – To be </t>
    </r>
    <r>
      <rPr>
        <b val="true"/>
        <sz val="14"/>
        <color rgb="FFFFFFFF"/>
        <rFont val="Noto Sans CJK SC"/>
        <family val="2"/>
      </rPr>
      <t xml:space="preserve">表｜いまと、</t>
    </r>
    <r>
      <rPr>
        <b val="true"/>
        <sz val="14"/>
        <color rgb="FFFFFFFF"/>
        <rFont val="游ゴシック"/>
        <family val="0"/>
        <charset val="1"/>
      </rPr>
      <t xml:space="preserve">3</t>
    </r>
    <r>
      <rPr>
        <b val="true"/>
        <sz val="14"/>
        <color rgb="FFFFFFFF"/>
        <rFont val="Noto Sans CJK SC"/>
        <family val="2"/>
      </rPr>
      <t xml:space="preserve">年後の差</t>
    </r>
  </si>
  <si>
    <r>
      <rPr>
        <sz val="9"/>
        <color rgb="FF595959"/>
        <rFont val="Noto Sans CJK SC"/>
        <family val="2"/>
      </rPr>
      <t xml:space="preserve">「現状」は台帳から自動集計。クリーム色の「</t>
    </r>
    <r>
      <rPr>
        <sz val="9"/>
        <color rgb="FF595959"/>
        <rFont val="游ゴシック"/>
        <family val="0"/>
        <charset val="1"/>
      </rPr>
      <t xml:space="preserve">3</t>
    </r>
    <r>
      <rPr>
        <sz val="9"/>
        <color rgb="FF595959"/>
        <rFont val="Noto Sans CJK SC"/>
        <family val="2"/>
      </rPr>
      <t xml:space="preserve">年後に必要」を入れると、差分と年間目標が出ます。</t>
    </r>
  </si>
  <si>
    <t xml:space="preserve">区分</t>
  </si>
  <si>
    <t xml:space="preserve">役割・資格</t>
  </si>
  <si>
    <t xml:space="preserve">現状
（自動）</t>
  </si>
  <si>
    <r>
      <rPr>
        <b val="true"/>
        <sz val="10"/>
        <color rgb="FFFFFFFF"/>
        <rFont val="游ゴシック"/>
        <family val="0"/>
        <charset val="1"/>
      </rPr>
      <t xml:space="preserve">3</t>
    </r>
    <r>
      <rPr>
        <b val="true"/>
        <sz val="10"/>
        <color rgb="FFFFFFFF"/>
        <rFont val="Noto Sans CJK SC"/>
        <family val="2"/>
      </rPr>
      <t xml:space="preserve">年後に
必要</t>
    </r>
  </si>
  <si>
    <t xml:space="preserve">差分</t>
  </si>
  <si>
    <t xml:space="preserve">年間目標</t>
  </si>
  <si>
    <t xml:space="preserve">数え方</t>
  </si>
  <si>
    <t xml:space="preserve">資格</t>
  </si>
  <si>
    <r>
      <rPr>
        <sz val="10"/>
        <color rgb="FF000000"/>
        <rFont val="Noto Sans CJK SC"/>
        <family val="2"/>
      </rPr>
      <t xml:space="preserve">台帳の資格</t>
    </r>
    <r>
      <rPr>
        <sz val="10"/>
        <color rgb="FF000000"/>
        <rFont val="游ゴシック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〜</t>
    </r>
    <r>
      <rPr>
        <sz val="10"/>
        <color rgb="FF000000"/>
        <rFont val="游ゴシック"/>
        <family val="0"/>
        <charset val="1"/>
      </rPr>
      <t xml:space="preserve">3</t>
    </r>
    <r>
      <rPr>
        <sz val="10"/>
        <color rgb="FF000000"/>
        <rFont val="Noto Sans CJK SC"/>
        <family val="2"/>
      </rPr>
      <t xml:space="preserve">に、この資格名がある人数（設定の一覧から選択）</t>
    </r>
  </si>
  <si>
    <t xml:space="preserve">配置</t>
  </si>
  <si>
    <t xml:space="preserve">監理技術者資格者証の保有者</t>
  </si>
  <si>
    <t xml:space="preserve">資格者証「有」の人数</t>
  </si>
  <si>
    <t xml:space="preserve">設定の基準年齢未満で、経審の技術職員が「○」の人数</t>
  </si>
  <si>
    <t xml:space="preserve">技能</t>
  </si>
  <si>
    <r>
      <rPr>
        <sz val="10"/>
        <color rgb="FF000000"/>
        <rFont val="游ゴシック"/>
        <family val="0"/>
        <charset val="1"/>
      </rPr>
      <t xml:space="preserve">ICT</t>
    </r>
    <r>
      <rPr>
        <sz val="10"/>
        <color rgb="FF000000"/>
        <rFont val="Noto Sans CJK SC"/>
        <family val="2"/>
      </rPr>
      <t xml:space="preserve">施工に対応できる人</t>
    </r>
  </si>
  <si>
    <r>
      <rPr>
        <sz val="10"/>
        <color rgb="FF000000"/>
        <rFont val="游ゴシック"/>
        <family val="0"/>
        <charset val="1"/>
      </rPr>
      <t xml:space="preserve">ICT</t>
    </r>
    <r>
      <rPr>
        <sz val="10"/>
        <color rgb="FF000000"/>
        <rFont val="Noto Sans CJK SC"/>
        <family val="2"/>
      </rPr>
      <t xml:space="preserve">施工対応「○」の人数</t>
    </r>
  </si>
  <si>
    <t xml:space="preserve">現場代理人を任せられる若手</t>
  </si>
  <si>
    <t xml:space="preserve">現場代理人「○」かつ若年基準未満の人数</t>
  </si>
  <si>
    <t xml:space="preserve">CCUS</t>
  </si>
  <si>
    <r>
      <rPr>
        <sz val="10"/>
        <color rgb="FF000000"/>
        <rFont val="游ゴシック"/>
        <family val="0"/>
        <charset val="1"/>
      </rPr>
      <t xml:space="preserve">CCUS</t>
    </r>
    <r>
      <rPr>
        <sz val="10"/>
        <color rgb="FF000000"/>
        <rFont val="Noto Sans CJK SC"/>
        <family val="2"/>
      </rPr>
      <t xml:space="preserve">に登録している人</t>
    </r>
  </si>
  <si>
    <r>
      <rPr>
        <sz val="10"/>
        <color rgb="FF000000"/>
        <rFont val="游ゴシック"/>
        <family val="0"/>
        <charset val="1"/>
      </rPr>
      <t xml:space="preserve">CCUS</t>
    </r>
    <r>
      <rPr>
        <sz val="10"/>
        <color rgb="FF000000"/>
        <rFont val="Noto Sans CJK SC"/>
        <family val="2"/>
      </rPr>
      <t xml:space="preserve">登録「○」の人数</t>
    </r>
  </si>
  <si>
    <t xml:space="preserve">経審</t>
  </si>
  <si>
    <t xml:space="preserve">経審の技術職員数（合計）</t>
  </si>
  <si>
    <t xml:space="preserve">経審の技術職員「○」の人数（業種別は下の表）</t>
  </si>
  <si>
    <r>
      <rPr>
        <sz val="9"/>
        <color rgb="FF595959"/>
        <rFont val="Noto Sans CJK SC"/>
        <family val="2"/>
      </rPr>
      <t xml:space="preserve">年間目標＝差分</t>
    </r>
    <r>
      <rPr>
        <sz val="9"/>
        <color rgb="FF595959"/>
        <rFont val="游ゴシック"/>
        <family val="0"/>
        <charset val="1"/>
      </rPr>
      <t xml:space="preserve">÷</t>
    </r>
    <r>
      <rPr>
        <sz val="9"/>
        <color rgb="FF595959"/>
        <rFont val="Noto Sans CJK SC"/>
        <family val="2"/>
      </rPr>
      <t xml:space="preserve">計画年数。「</t>
    </r>
    <r>
      <rPr>
        <sz val="9"/>
        <color rgb="FF595959"/>
        <rFont val="游ゴシック"/>
        <family val="0"/>
        <charset val="1"/>
      </rPr>
      <t xml:space="preserve">2</t>
    </r>
    <r>
      <rPr>
        <sz val="9"/>
        <color rgb="FF595959"/>
        <rFont val="Noto Sans CJK SC"/>
        <family val="2"/>
      </rPr>
      <t xml:space="preserve">名を</t>
    </r>
    <r>
      <rPr>
        <sz val="9"/>
        <color rgb="FF595959"/>
        <rFont val="游ゴシック"/>
        <family val="0"/>
        <charset val="1"/>
      </rPr>
      <t xml:space="preserve">3</t>
    </r>
    <r>
      <rPr>
        <sz val="9"/>
        <color rgb="FF595959"/>
        <rFont val="Noto Sans CJK SC"/>
        <family val="2"/>
      </rPr>
      <t xml:space="preserve">年で」なら年</t>
    </r>
    <r>
      <rPr>
        <sz val="9"/>
        <color rgb="FF595959"/>
        <rFont val="游ゴシック"/>
        <family val="0"/>
        <charset val="1"/>
      </rPr>
      <t xml:space="preserve">0.7</t>
    </r>
    <r>
      <rPr>
        <sz val="9"/>
        <color rgb="FF595959"/>
        <rFont val="Noto Sans CJK SC"/>
        <family val="2"/>
      </rPr>
      <t xml:space="preserve">名＝</t>
    </r>
    <r>
      <rPr>
        <sz val="9"/>
        <color rgb="FF595959"/>
        <rFont val="游ゴシック"/>
        <family val="0"/>
        <charset val="1"/>
      </rPr>
      <t xml:space="preserve">2</t>
    </r>
    <r>
      <rPr>
        <sz val="9"/>
        <color rgb="FF595959"/>
        <rFont val="Noto Sans CJK SC"/>
        <family val="2"/>
      </rPr>
      <t xml:space="preserve">年続けて不合格なら</t>
    </r>
    <r>
      <rPr>
        <sz val="9"/>
        <color rgb="FF595959"/>
        <rFont val="游ゴシック"/>
        <family val="0"/>
        <charset val="1"/>
      </rPr>
      <t xml:space="preserve">3</t>
    </r>
    <r>
      <rPr>
        <sz val="9"/>
        <color rgb="FF595959"/>
        <rFont val="Noto Sans CJK SC"/>
        <family val="2"/>
      </rPr>
      <t xml:space="preserve">年目に</t>
    </r>
    <r>
      <rPr>
        <sz val="9"/>
        <color rgb="FF595959"/>
        <rFont val="游ゴシック"/>
        <family val="0"/>
        <charset val="1"/>
      </rPr>
      <t xml:space="preserve">2</t>
    </r>
    <r>
      <rPr>
        <sz val="9"/>
        <color rgb="FF595959"/>
        <rFont val="Noto Sans CJK SC"/>
        <family val="2"/>
      </rPr>
      <t xml:space="preserve">人まとめて必要、という意味です。</t>
    </r>
  </si>
  <si>
    <r>
      <rPr>
        <b val="true"/>
        <sz val="11"/>
        <color rgb="FF1F3864"/>
        <rFont val="游ゴシック"/>
        <family val="0"/>
        <charset val="1"/>
      </rPr>
      <t xml:space="preserve">3</t>
    </r>
    <r>
      <rPr>
        <b val="true"/>
        <sz val="11"/>
        <color rgb="FF1F3864"/>
        <rFont val="Noto Sans CJK SC"/>
        <family val="2"/>
      </rPr>
      <t xml:space="preserve">年後に何人要るか分からないとき ― 現場の本数から逆に考える</t>
    </r>
  </si>
  <si>
    <t xml:space="preserve">いま同時に回している現場（専任の技術者が要る）</t>
  </si>
  <si>
    <r>
      <rPr>
        <sz val="10"/>
        <color rgb="FF000000"/>
        <rFont val="游ゴシック"/>
        <family val="0"/>
        <charset val="1"/>
      </rPr>
      <t xml:space="preserve">3</t>
    </r>
    <r>
      <rPr>
        <sz val="10"/>
        <color rgb="FF000000"/>
        <rFont val="Noto Sans CJK SC"/>
        <family val="2"/>
      </rPr>
      <t xml:space="preserve">年後に回したい現場の本数</t>
    </r>
  </si>
  <si>
    <t xml:space="preserve">交代・休暇・営業所の専任技術者などの予備</t>
  </si>
  <si>
    <r>
      <rPr>
        <sz val="10"/>
        <color rgb="FF000000"/>
        <rFont val="游ゴシック"/>
        <family val="0"/>
        <charset val="1"/>
      </rPr>
      <t xml:space="preserve">3</t>
    </r>
    <r>
      <rPr>
        <sz val="10"/>
        <color rgb="FF000000"/>
        <rFont val="Noto Sans CJK SC"/>
        <family val="2"/>
      </rPr>
      <t xml:space="preserve">年後に必要な主任・監理技術者の数</t>
    </r>
  </si>
  <si>
    <t xml:space="preserve">いま主任技術者に配置できる人数（台帳）</t>
  </si>
  <si>
    <t xml:space="preserve">不足</t>
  </si>
  <si>
    <r>
      <rPr>
        <sz val="9"/>
        <color rgb="FF595959"/>
        <rFont val="Noto Sans CJK SC"/>
        <family val="2"/>
      </rPr>
      <t xml:space="preserve">← 上の表の「</t>
    </r>
    <r>
      <rPr>
        <sz val="9"/>
        <color rgb="FF595959"/>
        <rFont val="游ゴシック"/>
        <family val="0"/>
        <charset val="1"/>
      </rPr>
      <t xml:space="preserve">3</t>
    </r>
    <r>
      <rPr>
        <sz val="9"/>
        <color rgb="FF595959"/>
        <rFont val="Noto Sans CJK SC"/>
        <family val="2"/>
      </rPr>
      <t xml:space="preserve">年後に必要」の置き方の目安</t>
    </r>
  </si>
  <si>
    <r>
      <rPr>
        <b val="true"/>
        <sz val="11"/>
        <color rgb="FF1F3864"/>
        <rFont val="Noto Sans CJK SC"/>
        <family val="2"/>
      </rPr>
      <t xml:space="preserve">年齢構成（</t>
    </r>
    <r>
      <rPr>
        <b val="true"/>
        <sz val="11"/>
        <color rgb="FF1F3864"/>
        <rFont val="游ゴシック"/>
        <family val="0"/>
        <charset val="1"/>
      </rPr>
      <t xml:space="preserve">10</t>
    </r>
    <r>
      <rPr>
        <b val="true"/>
        <sz val="11"/>
        <color rgb="FF1F3864"/>
        <rFont val="Noto Sans CJK SC"/>
        <family val="2"/>
      </rPr>
      <t xml:space="preserve">歳刻み）― 承継の山を見る</t>
    </r>
  </si>
  <si>
    <t xml:space="preserve">人数</t>
  </si>
  <si>
    <r>
      <rPr>
        <sz val="10"/>
        <color rgb="FF000000"/>
        <rFont val="游ゴシック"/>
        <family val="0"/>
        <charset val="1"/>
      </rPr>
      <t xml:space="preserve">20</t>
    </r>
    <r>
      <rPr>
        <sz val="10"/>
        <color rgb="FF000000"/>
        <rFont val="Noto Sans CJK SC"/>
        <family val="2"/>
      </rPr>
      <t xml:space="preserve">代以下</t>
    </r>
  </si>
  <si>
    <r>
      <rPr>
        <sz val="10"/>
        <color rgb="FF000000"/>
        <rFont val="游ゴシック"/>
        <family val="0"/>
        <charset val="1"/>
      </rPr>
      <t xml:space="preserve">30</t>
    </r>
    <r>
      <rPr>
        <sz val="10"/>
        <color rgb="FF000000"/>
        <rFont val="Noto Sans CJK SC"/>
        <family val="2"/>
      </rPr>
      <t xml:space="preserve">代</t>
    </r>
  </si>
  <si>
    <r>
      <rPr>
        <sz val="10"/>
        <color rgb="FF000000"/>
        <rFont val="游ゴシック"/>
        <family val="0"/>
        <charset val="1"/>
      </rPr>
      <t xml:space="preserve">40</t>
    </r>
    <r>
      <rPr>
        <sz val="10"/>
        <color rgb="FF000000"/>
        <rFont val="Noto Sans CJK SC"/>
        <family val="2"/>
      </rPr>
      <t xml:space="preserve">代</t>
    </r>
  </si>
  <si>
    <r>
      <rPr>
        <sz val="10"/>
        <color rgb="FF000000"/>
        <rFont val="游ゴシック"/>
        <family val="0"/>
        <charset val="1"/>
      </rPr>
      <t xml:space="preserve">50</t>
    </r>
    <r>
      <rPr>
        <sz val="10"/>
        <color rgb="FF000000"/>
        <rFont val="Noto Sans CJK SC"/>
        <family val="2"/>
      </rPr>
      <t xml:space="preserve">代</t>
    </r>
  </si>
  <si>
    <r>
      <rPr>
        <sz val="10"/>
        <color rgb="FF000000"/>
        <rFont val="游ゴシック"/>
        <family val="0"/>
        <charset val="1"/>
      </rPr>
      <t xml:space="preserve">60</t>
    </r>
    <r>
      <rPr>
        <sz val="10"/>
        <color rgb="FF000000"/>
        <rFont val="Noto Sans CJK SC"/>
        <family val="2"/>
      </rPr>
      <t xml:space="preserve">代以上</t>
    </r>
  </si>
  <si>
    <t xml:space="preserve">合計</t>
  </si>
  <si>
    <t xml:space="preserve">業種別 ― 配置できる技術者の数（同時施工本数の上限の目安）</t>
  </si>
  <si>
    <t xml:space="preserve">業種（略号）</t>
  </si>
  <si>
    <t xml:space="preserve">主任技術者に
なれる人</t>
  </si>
  <si>
    <t xml:space="preserve">監理技術者に
なれる人</t>
  </si>
  <si>
    <r>
      <rPr>
        <sz val="9"/>
        <color rgb="FF595959"/>
        <rFont val="Noto Sans CJK SC"/>
        <family val="2"/>
      </rPr>
      <t xml:space="preserve">台帳の「なれる業種」に略号が含まれる人を数えます。</t>
    </r>
    <r>
      <rPr>
        <sz val="9"/>
        <color rgb="FF595959"/>
        <rFont val="游ゴシック"/>
        <family val="0"/>
        <charset val="1"/>
      </rPr>
      <t xml:space="preserve">1</t>
    </r>
    <r>
      <rPr>
        <sz val="9"/>
        <color rgb="FF595959"/>
        <rFont val="Noto Sans CJK SC"/>
        <family val="2"/>
      </rPr>
      <t xml:space="preserve">人が複数業種に数えられるため、合計は人数と一致しません。</t>
    </r>
  </si>
  <si>
    <r>
      <rPr>
        <b val="true"/>
        <sz val="14"/>
        <color rgb="FFFFFFFF"/>
        <rFont val="Noto Sans CJK SC"/>
        <family val="2"/>
      </rPr>
      <t xml:space="preserve">② スキルマップ｜</t>
    </r>
    <r>
      <rPr>
        <b val="true"/>
        <sz val="14"/>
        <color rgb="FFFFFFFF"/>
        <rFont val="游ゴシック"/>
        <family val="0"/>
        <charset val="1"/>
      </rPr>
      <t xml:space="preserve">5</t>
    </r>
    <r>
      <rPr>
        <b val="true"/>
        <sz val="14"/>
        <color rgb="FFFFFFFF"/>
        <rFont val="Noto Sans CJK SC"/>
        <family val="2"/>
      </rPr>
      <t xml:space="preserve">段階を、行動で書く</t>
    </r>
  </si>
  <si>
    <r>
      <rPr>
        <sz val="9"/>
        <color rgb="FF595959"/>
        <rFont val="Noto Sans CJK SC"/>
        <family val="2"/>
      </rPr>
      <t xml:space="preserve">氏名は台帳から自動表示。各スキルに</t>
    </r>
    <r>
      <rPr>
        <sz val="9"/>
        <color rgb="FF595959"/>
        <rFont val="游ゴシック"/>
        <family val="0"/>
        <charset val="1"/>
      </rPr>
      <t xml:space="preserve">1</t>
    </r>
    <r>
      <rPr>
        <sz val="9"/>
        <color rgb="FF595959"/>
        <rFont val="Noto Sans CJK SC"/>
        <family val="2"/>
      </rPr>
      <t xml:space="preserve">〜</t>
    </r>
    <r>
      <rPr>
        <sz val="9"/>
        <color rgb="FF595959"/>
        <rFont val="游ゴシック"/>
        <family val="0"/>
        <charset val="1"/>
      </rPr>
      <t xml:space="preserve">5</t>
    </r>
    <r>
      <rPr>
        <sz val="9"/>
        <color rgb="FF595959"/>
        <rFont val="Noto Sans CJK SC"/>
        <family val="2"/>
      </rPr>
      <t xml:space="preserve">を入れます。「レベル</t>
    </r>
    <r>
      <rPr>
        <sz val="9"/>
        <color rgb="FF595959"/>
        <rFont val="游ゴシック"/>
        <family val="0"/>
        <charset val="1"/>
      </rPr>
      <t xml:space="preserve">3</t>
    </r>
    <r>
      <rPr>
        <sz val="9"/>
        <color rgb="FF595959"/>
        <rFont val="Noto Sans CJK SC"/>
        <family val="2"/>
      </rPr>
      <t xml:space="preserve">以上の人数」がそのまま</t>
    </r>
    <r>
      <rPr>
        <sz val="9"/>
        <color rgb="FF595959"/>
        <rFont val="游ゴシック"/>
        <family val="0"/>
        <charset val="1"/>
      </rPr>
      <t xml:space="preserve">KPI</t>
    </r>
    <r>
      <rPr>
        <sz val="9"/>
        <color rgb="FF595959"/>
        <rFont val="Noto Sans CJK SC"/>
        <family val="2"/>
      </rPr>
      <t xml:space="preserve">になります。</t>
    </r>
  </si>
  <si>
    <r>
      <rPr>
        <sz val="9"/>
        <color rgb="FF1F3864"/>
        <rFont val="游ゴシック"/>
        <family val="0"/>
        <charset val="1"/>
      </rPr>
      <t xml:space="preserve">Lv1 </t>
    </r>
    <r>
      <rPr>
        <sz val="9"/>
        <color rgb="FF1F3864"/>
        <rFont val="Noto Sans CJK SC"/>
        <family val="2"/>
      </rPr>
      <t xml:space="preserve">指導を受けながら補助業務ができる／</t>
    </r>
    <r>
      <rPr>
        <sz val="9"/>
        <color rgb="FF1F3864"/>
        <rFont val="游ゴシック"/>
        <family val="0"/>
        <charset val="1"/>
      </rPr>
      <t xml:space="preserve">Lv2 </t>
    </r>
    <r>
      <rPr>
        <sz val="9"/>
        <color rgb="FF1F3864"/>
        <rFont val="Noto Sans CJK SC"/>
        <family val="2"/>
      </rPr>
      <t xml:space="preserve">定型業務は一人でできる／</t>
    </r>
    <r>
      <rPr>
        <sz val="9"/>
        <color rgb="FF1F3864"/>
        <rFont val="游ゴシック"/>
        <family val="0"/>
        <charset val="1"/>
      </rPr>
      <t xml:space="preserve">Lv3 </t>
    </r>
    <r>
      <rPr>
        <sz val="9"/>
        <color rgb="FF1F3864"/>
        <rFont val="Noto Sans CJK SC"/>
        <family val="2"/>
      </rPr>
      <t xml:space="preserve">小規模な現場を一人で任せられる（現場代理人級）／</t>
    </r>
    <r>
      <rPr>
        <sz val="9"/>
        <color rgb="FF1F3864"/>
        <rFont val="游ゴシック"/>
        <family val="0"/>
        <charset val="1"/>
      </rPr>
      <t xml:space="preserve">Lv4 </t>
    </r>
    <r>
      <rPr>
        <sz val="9"/>
        <color rgb="FF1F3864"/>
        <rFont val="Noto Sans CJK SC"/>
        <family val="2"/>
      </rPr>
      <t xml:space="preserve">例外・トラブルを含めて統括できる（監理技術者級）／</t>
    </r>
    <r>
      <rPr>
        <sz val="9"/>
        <color rgb="FF1F3864"/>
        <rFont val="游ゴシック"/>
        <family val="0"/>
        <charset val="1"/>
      </rPr>
      <t xml:space="preserve">Lv5 </t>
    </r>
    <r>
      <rPr>
        <sz val="9"/>
        <color rgb="FF1F3864"/>
        <rFont val="Noto Sans CJK SC"/>
        <family val="2"/>
      </rPr>
      <t xml:space="preserve">若手を指導・育成できる、社内の標準を作れる</t>
    </r>
  </si>
  <si>
    <r>
      <rPr>
        <sz val="9"/>
        <color rgb="FF595959"/>
        <rFont val="Noto Sans CJK SC"/>
        <family val="2"/>
      </rPr>
      <t xml:space="preserve">※ 基準は「改善提案を年</t>
    </r>
    <r>
      <rPr>
        <sz val="9"/>
        <color rgb="FF595959"/>
        <rFont val="游ゴシック"/>
        <family val="0"/>
        <charset val="1"/>
      </rPr>
      <t xml:space="preserve">2</t>
    </r>
    <r>
      <rPr>
        <sz val="9"/>
        <color rgb="FF595959"/>
        <rFont val="Noto Sans CJK SC"/>
        <family val="2"/>
      </rPr>
      <t xml:space="preserve">件以上出す」のように、見て数えられる行動で書いてください。意欲・責任感では翌年と比べられません。</t>
    </r>
  </si>
  <si>
    <r>
      <rPr>
        <b val="true"/>
        <sz val="10"/>
        <color rgb="FFFFFFFF"/>
        <rFont val="Noto Sans CJK SC"/>
        <family val="2"/>
      </rPr>
      <t xml:space="preserve">多能工度
</t>
    </r>
    <r>
      <rPr>
        <b val="true"/>
        <sz val="10"/>
        <color rgb="FFFFFFFF"/>
        <rFont val="游ゴシック"/>
        <family val="0"/>
        <charset val="1"/>
      </rPr>
      <t xml:space="preserve">(Lv3</t>
    </r>
    <r>
      <rPr>
        <b val="true"/>
        <sz val="10"/>
        <color rgb="FFFFFFFF"/>
        <rFont val="Noto Sans CJK SC"/>
        <family val="2"/>
      </rPr>
      <t xml:space="preserve">以上</t>
    </r>
    <r>
      <rPr>
        <b val="true"/>
        <sz val="10"/>
        <color rgb="FFFFFFFF"/>
        <rFont val="游ゴシック"/>
        <family val="0"/>
        <charset val="1"/>
      </rPr>
      <t xml:space="preserve">)</t>
    </r>
  </si>
  <si>
    <t xml:space="preserve">平均
レベル</t>
  </si>
  <si>
    <r>
      <rPr>
        <b val="true"/>
        <sz val="10"/>
        <color rgb="FF000000"/>
        <rFont val="Noto Sans CJK SC"/>
        <family val="2"/>
      </rPr>
      <t xml:space="preserve">レベル</t>
    </r>
    <r>
      <rPr>
        <b val="true"/>
        <sz val="10"/>
        <color rgb="FF000000"/>
        <rFont val="游ゴシック"/>
        <family val="0"/>
        <charset val="1"/>
      </rPr>
      <t xml:space="preserve">3</t>
    </r>
    <r>
      <rPr>
        <b val="true"/>
        <sz val="10"/>
        <color rgb="FF000000"/>
        <rFont val="Noto Sans CJK SC"/>
        <family val="2"/>
      </rPr>
      <t xml:space="preserve">以上の人数（</t>
    </r>
    <r>
      <rPr>
        <b val="true"/>
        <sz val="10"/>
        <color rgb="FF000000"/>
        <rFont val="游ゴシック"/>
        <family val="0"/>
        <charset val="1"/>
      </rPr>
      <t xml:space="preserve">KPI</t>
    </r>
    <r>
      <rPr>
        <b val="true"/>
        <sz val="10"/>
        <color rgb="FF000000"/>
        <rFont val="Noto Sans CJK SC"/>
        <family val="2"/>
      </rPr>
      <t xml:space="preserve">）</t>
    </r>
  </si>
  <si>
    <r>
      <rPr>
        <b val="true"/>
        <sz val="10"/>
        <color rgb="FF000000"/>
        <rFont val="Noto Sans CJK SC"/>
        <family val="2"/>
      </rPr>
      <t xml:space="preserve">レベル</t>
    </r>
    <r>
      <rPr>
        <b val="true"/>
        <sz val="10"/>
        <color rgb="FF000000"/>
        <rFont val="游ゴシック"/>
        <family val="0"/>
        <charset val="1"/>
      </rPr>
      <t xml:space="preserve">4</t>
    </r>
    <r>
      <rPr>
        <b val="true"/>
        <sz val="10"/>
        <color rgb="FF000000"/>
        <rFont val="Noto Sans CJK SC"/>
        <family val="2"/>
      </rPr>
      <t xml:space="preserve">以上の人数</t>
    </r>
  </si>
  <si>
    <t xml:space="preserve">平均レベル（入力者のみ）</t>
  </si>
  <si>
    <t xml:space="preserve">③ 逆ツリー｜お金の目標から、人の数へ降りる</t>
  </si>
  <si>
    <t xml:space="preserve">左に財務の目標、右へ「何が動けば」「人の何に投資するか」「何で測るか」を降ろします。行ごとに財務の目標も記入します。</t>
  </si>
  <si>
    <t xml:space="preserve">財務の目標</t>
  </si>
  <si>
    <t xml:space="preserve">何が動けば達成するか</t>
  </si>
  <si>
    <t xml:space="preserve">人の何に投資するか</t>
  </si>
  <si>
    <t xml:space="preserve">測る指標</t>
  </si>
  <si>
    <r>
      <rPr>
        <b val="true"/>
        <sz val="10"/>
        <color rgb="FFFFFFFF"/>
        <rFont val="游ゴシック"/>
        <family val="0"/>
        <charset val="1"/>
      </rPr>
      <t xml:space="preserve">KPI No
</t>
    </r>
    <r>
      <rPr>
        <b val="true"/>
        <sz val="10"/>
        <color rgb="FFFFFFFF"/>
        <rFont val="Noto Sans CJK SC"/>
        <family val="2"/>
      </rPr>
      <t xml:space="preserve">（④）</t>
    </r>
  </si>
  <si>
    <t xml:space="preserve">社内・金融機関への説明（自動）</t>
  </si>
  <si>
    <t xml:space="preserve">完成工事高の維持</t>
  </si>
  <si>
    <t xml:space="preserve">同時施工本数の維持・拡大</t>
  </si>
  <si>
    <r>
      <rPr>
        <sz val="10"/>
        <color rgb="FF000000"/>
        <rFont val="游ゴシック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級施工管理技士の取得支援（受験費用・講習時間）</t>
    </r>
  </si>
  <si>
    <r>
      <rPr>
        <sz val="10"/>
        <color rgb="FF000000"/>
        <rFont val="游ゴシック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級土木施工管理技士の人数</t>
    </r>
  </si>
  <si>
    <t xml:space="preserve">経審の評点の向上</t>
  </si>
  <si>
    <r>
      <rPr>
        <sz val="10"/>
        <color rgb="FF000000"/>
        <rFont val="Noto Sans CJK SC"/>
        <family val="2"/>
      </rPr>
      <t xml:space="preserve">若年技術者の採用・育成／</t>
    </r>
    <r>
      <rPr>
        <sz val="10"/>
        <color rgb="FF000000"/>
        <rFont val="游ゴシック"/>
        <family val="0"/>
        <charset val="1"/>
      </rPr>
      <t xml:space="preserve">CCUS</t>
    </r>
    <r>
      <rPr>
        <sz val="10"/>
        <color rgb="FF000000"/>
        <rFont val="Noto Sans CJK SC"/>
        <family val="2"/>
      </rPr>
      <t xml:space="preserve">の活用</t>
    </r>
  </si>
  <si>
    <t xml:space="preserve">若年の技術者数</t>
  </si>
  <si>
    <t xml:space="preserve">利益率の改善</t>
  </si>
  <si>
    <t xml:space="preserve">残業削減・生産性の向上</t>
  </si>
  <si>
    <r>
      <rPr>
        <sz val="10"/>
        <color rgb="FF000000"/>
        <rFont val="游ゴシック"/>
        <family val="0"/>
        <charset val="1"/>
      </rPr>
      <t xml:space="preserve">ICT</t>
    </r>
    <r>
      <rPr>
        <sz val="10"/>
        <color rgb="FF000000"/>
        <rFont val="Noto Sans CJK SC"/>
        <family val="2"/>
      </rPr>
      <t xml:space="preserve">施工の導入／多能工化</t>
    </r>
  </si>
  <si>
    <r>
      <rPr>
        <sz val="10"/>
        <color rgb="FF000000"/>
        <rFont val="游ゴシック"/>
        <family val="0"/>
        <charset val="1"/>
      </rPr>
      <t xml:space="preserve">ICT</t>
    </r>
    <r>
      <rPr>
        <sz val="10"/>
        <color rgb="FF000000"/>
        <rFont val="Noto Sans CJK SC"/>
        <family val="2"/>
      </rPr>
      <t xml:space="preserve">施工に対応できる人数</t>
    </r>
  </si>
  <si>
    <t xml:space="preserve">財務の目標には、経営計画書や経審の完成工事高をそのまま使うと、目標値の根拠が立ちます。</t>
  </si>
  <si>
    <r>
      <rPr>
        <b val="true"/>
        <sz val="14"/>
        <color rgb="FFFFFFFF"/>
        <rFont val="游ゴシック"/>
        <family val="0"/>
        <charset val="1"/>
      </rPr>
      <t xml:space="preserve">④ KPI</t>
    </r>
    <r>
      <rPr>
        <b val="true"/>
        <sz val="14"/>
        <color rgb="FFFFFFFF"/>
        <rFont val="Noto Sans CJK SC"/>
        <family val="2"/>
      </rPr>
      <t xml:space="preserve">管理表｜</t>
    </r>
    <r>
      <rPr>
        <b val="true"/>
        <sz val="14"/>
        <color rgb="FFFFFFFF"/>
        <rFont val="游ゴシック"/>
        <family val="0"/>
        <charset val="1"/>
      </rPr>
      <t xml:space="preserve">3</t>
    </r>
    <r>
      <rPr>
        <b val="true"/>
        <sz val="14"/>
        <color rgb="FFFFFFFF"/>
        <rFont val="Noto Sans CJK SC"/>
        <family val="2"/>
      </rPr>
      <t xml:space="preserve">つの層に分けて持つ</t>
    </r>
  </si>
  <si>
    <r>
      <rPr>
        <sz val="9"/>
        <color rgb="FF595959"/>
        <rFont val="Noto Sans CJK SC"/>
        <family val="2"/>
      </rPr>
      <t xml:space="preserve">インプット（投じた資源）→アウトプット（直接の結果）→アウトカム（最終的な成果）。まずは</t>
    </r>
    <r>
      <rPr>
        <sz val="9"/>
        <color rgb="FF595959"/>
        <rFont val="游ゴシック"/>
        <family val="0"/>
        <charset val="1"/>
      </rPr>
      <t xml:space="preserve">2</t>
    </r>
    <r>
      <rPr>
        <sz val="9"/>
        <color rgb="FF595959"/>
        <rFont val="Noto Sans CJK SC"/>
        <family val="2"/>
      </rPr>
      <t xml:space="preserve">〜</t>
    </r>
    <r>
      <rPr>
        <sz val="9"/>
        <color rgb="FF595959"/>
        <rFont val="游ゴシック"/>
        <family val="0"/>
        <charset val="1"/>
      </rPr>
      <t xml:space="preserve">3</t>
    </r>
    <r>
      <rPr>
        <sz val="9"/>
        <color rgb="FF595959"/>
        <rFont val="Noto Sans CJK SC"/>
        <family val="2"/>
      </rPr>
      <t xml:space="preserve">指標から。</t>
    </r>
  </si>
  <si>
    <r>
      <rPr>
        <sz val="9"/>
        <color rgb="FF1F3864"/>
        <rFont val="Noto Sans CJK SC"/>
        <family val="2"/>
      </rPr>
      <t xml:space="preserve">達成率＝（実績－ベースライン）</t>
    </r>
    <r>
      <rPr>
        <sz val="9"/>
        <color rgb="FF1F3864"/>
        <rFont val="游ゴシック"/>
        <family val="0"/>
        <charset val="1"/>
      </rPr>
      <t xml:space="preserve">÷</t>
    </r>
    <r>
      <rPr>
        <sz val="9"/>
        <color rgb="FF1F3864"/>
        <rFont val="Noto Sans CJK SC"/>
        <family val="2"/>
      </rPr>
      <t xml:space="preserve">（目標－ベースライン）。残業時間・離職率のような「下げたい指標」でも進捗が正しく出ます。緑字の実績は①から自動で入ります。</t>
    </r>
  </si>
  <si>
    <t xml:space="preserve">登録した指標</t>
  </si>
  <si>
    <t xml:space="preserve">達成</t>
  </si>
  <si>
    <t xml:space="preserve">要注意（半分未満・悪化）</t>
  </si>
  <si>
    <t xml:space="preserve">層</t>
  </si>
  <si>
    <t xml:space="preserve">指標名</t>
  </si>
  <si>
    <t xml:space="preserve">定義</t>
  </si>
  <si>
    <t xml:space="preserve">算定方法
（分母・分子・時点）</t>
  </si>
  <si>
    <t xml:space="preserve">測定頻度</t>
  </si>
  <si>
    <t xml:space="preserve">担当</t>
  </si>
  <si>
    <t xml:space="preserve">ベース
ライン</t>
  </si>
  <si>
    <t xml:space="preserve">目標値</t>
  </si>
  <si>
    <t xml:space="preserve">期限</t>
  </si>
  <si>
    <t xml:space="preserve">実績</t>
  </si>
  <si>
    <t xml:space="preserve">達成率</t>
  </si>
  <si>
    <t xml:space="preserve">判定</t>
  </si>
  <si>
    <t xml:space="preserve">③との対応・備考</t>
  </si>
  <si>
    <t xml:space="preserve">インプット</t>
  </si>
  <si>
    <t xml:space="preserve">資格取得支援の投資時間</t>
  </si>
  <si>
    <t xml:space="preserve">受験対策講習・社内勉強会の年間延べ時間</t>
  </si>
  <si>
    <r>
      <rPr>
        <sz val="10"/>
        <color rgb="FF000000"/>
        <rFont val="Noto Sans CJK SC"/>
        <family val="2"/>
      </rPr>
      <t xml:space="preserve">参加者</t>
    </r>
    <r>
      <rPr>
        <sz val="10"/>
        <color rgb="FF000000"/>
        <rFont val="游ゴシック"/>
        <family val="0"/>
        <charset val="1"/>
      </rPr>
      <t xml:space="preserve">×</t>
    </r>
    <r>
      <rPr>
        <sz val="10"/>
        <color rgb="FF000000"/>
        <rFont val="Noto Sans CJK SC"/>
        <family val="2"/>
      </rPr>
      <t xml:space="preserve">時間の合計／年度累計</t>
    </r>
  </si>
  <si>
    <t xml:space="preserve">四半期</t>
  </si>
  <si>
    <t xml:space="preserve">総務</t>
  </si>
  <si>
    <r>
      <rPr>
        <sz val="10"/>
        <color rgb="FF000000"/>
        <rFont val="游ゴシック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級施工管理技士の取得支援</t>
    </r>
  </si>
  <si>
    <t xml:space="preserve">アウトプット</t>
  </si>
  <si>
    <t xml:space="preserve">年度末時点・経審の届出ベース</t>
  </si>
  <si>
    <r>
      <rPr>
        <sz val="10"/>
        <color rgb="FF000000"/>
        <rFont val="Noto Sans CJK SC"/>
        <family val="2"/>
      </rPr>
      <t xml:space="preserve">台帳の資格</t>
    </r>
    <r>
      <rPr>
        <sz val="10"/>
        <color rgb="FF000000"/>
        <rFont val="游ゴシック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〜</t>
    </r>
    <r>
      <rPr>
        <sz val="10"/>
        <color rgb="FF000000"/>
        <rFont val="游ゴシック"/>
        <family val="0"/>
        <charset val="1"/>
      </rPr>
      <t xml:space="preserve">3</t>
    </r>
    <r>
      <rPr>
        <sz val="10"/>
        <color rgb="FF000000"/>
        <rFont val="Noto Sans CJK SC"/>
        <family val="2"/>
      </rPr>
      <t xml:space="preserve">で数える（①から自動）</t>
    </r>
  </si>
  <si>
    <r>
      <rPr>
        <sz val="10"/>
        <color rgb="FF000000"/>
        <rFont val="Noto Sans CJK SC"/>
        <family val="2"/>
      </rPr>
      <t xml:space="preserve">年</t>
    </r>
    <r>
      <rPr>
        <sz val="10"/>
        <color rgb="FF000000"/>
        <rFont val="游ゴシック"/>
        <family val="0"/>
        <charset val="1"/>
      </rPr>
      <t xml:space="preserve">2</t>
    </r>
    <r>
      <rPr>
        <sz val="10"/>
        <color rgb="FF000000"/>
        <rFont val="Noto Sans CJK SC"/>
        <family val="2"/>
      </rPr>
      <t xml:space="preserve">回</t>
    </r>
  </si>
  <si>
    <t xml:space="preserve">工事部</t>
  </si>
  <si>
    <r>
      <rPr>
        <sz val="10"/>
        <color rgb="FF000000"/>
        <rFont val="Noto Sans CJK SC"/>
        <family val="2"/>
      </rPr>
      <t xml:space="preserve">完成工事高の維持（③</t>
    </r>
    <r>
      <rPr>
        <sz val="10"/>
        <color rgb="FF000000"/>
        <rFont val="游ゴシック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行目）</t>
    </r>
  </si>
  <si>
    <t xml:space="preserve">アウトカム</t>
  </si>
  <si>
    <t xml:space="preserve">技術者の月平均残業時間</t>
  </si>
  <si>
    <t xml:space="preserve">経審の技術職員の時間外労働</t>
  </si>
  <si>
    <r>
      <rPr>
        <sz val="10"/>
        <color rgb="FF000000"/>
        <rFont val="Noto Sans CJK SC"/>
        <family val="2"/>
      </rPr>
      <t xml:space="preserve">時間外労働の合計</t>
    </r>
    <r>
      <rPr>
        <sz val="10"/>
        <color rgb="FF000000"/>
        <rFont val="游ゴシック"/>
        <family val="0"/>
        <charset val="1"/>
      </rPr>
      <t xml:space="preserve">÷</t>
    </r>
    <r>
      <rPr>
        <sz val="10"/>
        <color rgb="FF000000"/>
        <rFont val="Noto Sans CJK SC"/>
        <family val="2"/>
      </rPr>
      <t xml:space="preserve">技術職員数</t>
    </r>
    <r>
      <rPr>
        <sz val="10"/>
        <color rgb="FF000000"/>
        <rFont val="游ゴシック"/>
        <family val="0"/>
        <charset val="1"/>
      </rPr>
      <t xml:space="preserve">÷12</t>
    </r>
    <r>
      <rPr>
        <sz val="10"/>
        <color rgb="FF000000"/>
        <rFont val="Noto Sans CJK SC"/>
        <family val="2"/>
      </rPr>
      <t xml:space="preserve">か月</t>
    </r>
  </si>
  <si>
    <t xml:space="preserve">毎月</t>
  </si>
  <si>
    <t xml:space="preserve">下げたい指標でも達成率は正しく出ます</t>
  </si>
  <si>
    <t xml:space="preserve">設定の基準年齢未満・経審の技術職員</t>
  </si>
  <si>
    <t xml:space="preserve">台帳から自動（①から）</t>
  </si>
  <si>
    <r>
      <rPr>
        <sz val="10"/>
        <color rgb="FF000000"/>
        <rFont val="Noto Sans CJK SC"/>
        <family val="2"/>
      </rPr>
      <t xml:space="preserve">経審の評点の向上（③</t>
    </r>
    <r>
      <rPr>
        <sz val="10"/>
        <color rgb="FF000000"/>
        <rFont val="游ゴシック"/>
        <family val="0"/>
        <charset val="1"/>
      </rPr>
      <t xml:space="preserve">2</t>
    </r>
    <r>
      <rPr>
        <sz val="10"/>
        <color rgb="FF000000"/>
        <rFont val="Noto Sans CJK SC"/>
        <family val="2"/>
      </rPr>
      <t xml:space="preserve">行目）</t>
    </r>
  </si>
  <si>
    <r>
      <rPr>
        <sz val="10"/>
        <color rgb="FF000000"/>
        <rFont val="Noto Sans CJK SC"/>
        <family val="2"/>
      </rPr>
      <t xml:space="preserve">利益率の改善（③</t>
    </r>
    <r>
      <rPr>
        <sz val="10"/>
        <color rgb="FF000000"/>
        <rFont val="游ゴシック"/>
        <family val="0"/>
        <charset val="1"/>
      </rPr>
      <t xml:space="preserve">3</t>
    </r>
    <r>
      <rPr>
        <sz val="10"/>
        <color rgb="FF000000"/>
        <rFont val="Noto Sans CJK SC"/>
        <family val="2"/>
      </rPr>
      <t xml:space="preserve">行目）</t>
    </r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</si>
</sst>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yyyy/m/d"/>
    <numFmt numFmtId="166" formatCode="0\年"/>
    <numFmt numFmtId="167" formatCode="0\歳"/>
    <numFmt numFmtId="168" formatCode="0\日"/>
    <numFmt numFmtId="169" formatCode="0\名"/>
    <numFmt numFmtId="170" formatCode="0.0&quot;名／年&quot;"/>
    <numFmt numFmtId="171" formatCode="0&quot;現場&quot;"/>
    <numFmt numFmtId="172" formatCode="0.0"/>
    <numFmt numFmtId="173" formatCode="0\件"/>
    <numFmt numFmtId="174" formatCode="0%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Noto Sans CJK SC"/>
      <family val="2"/>
    </font>
    <font>
      <b val="true"/>
      <sz val="14"/>
      <color rgb="FFFFFFFF"/>
      <name val="游ゴシック"/>
      <family val="0"/>
      <charset val="1"/>
    </font>
    <font>
      <sz val="9"/>
      <color rgb="FF595959"/>
      <name val="Noto Sans CJK SC"/>
      <family val="2"/>
    </font>
    <font>
      <sz val="9"/>
      <color rgb="FF595959"/>
      <name val="游ゴシック"/>
      <family val="0"/>
      <charset val="1"/>
    </font>
    <font>
      <b val="true"/>
      <sz val="11"/>
      <color rgb="FF1F3864"/>
      <name val="Noto Sans CJK SC"/>
      <family val="2"/>
    </font>
    <font>
      <b val="true"/>
      <sz val="10"/>
      <color rgb="FF138D90"/>
      <name val="游ゴシック"/>
      <family val="0"/>
      <charset val="1"/>
    </font>
    <font>
      <b val="true"/>
      <sz val="10"/>
      <color rgb="FF000000"/>
      <name val="Noto Sans CJK SC"/>
      <family val="2"/>
    </font>
    <font>
      <sz val="10"/>
      <color rgb="FF000000"/>
      <name val="Noto Sans CJK SC"/>
      <family val="2"/>
    </font>
    <font>
      <sz val="10"/>
      <color rgb="FF000000"/>
      <name val="游ゴシック"/>
      <family val="0"/>
      <charset val="1"/>
    </font>
    <font>
      <b val="true"/>
      <sz val="10"/>
      <color rgb="FF000000"/>
      <name val="游ゴシック"/>
      <family val="0"/>
      <charset val="1"/>
    </font>
    <font>
      <b val="true"/>
      <sz val="10"/>
      <color rgb="FF138D90"/>
      <name val="Noto Sans CJK SC"/>
      <family val="2"/>
    </font>
    <font>
      <sz val="10"/>
      <name val="Noto Sans CJK SC"/>
      <family val="2"/>
    </font>
    <font>
      <sz val="10"/>
      <name val="Arial"/>
      <family val="2"/>
    </font>
    <font>
      <b val="true"/>
      <sz val="10"/>
      <color rgb="FFFFFFFF"/>
      <name val="游ゴシック"/>
      <family val="0"/>
      <charset val="1"/>
    </font>
    <font>
      <b val="true"/>
      <sz val="10"/>
      <color rgb="FFFFFFFF"/>
      <name val="Noto Sans CJK SC"/>
      <family val="2"/>
    </font>
    <font>
      <b val="true"/>
      <sz val="11"/>
      <color rgb="FF1F3864"/>
      <name val="游ゴシック"/>
      <family val="0"/>
      <charset val="1"/>
    </font>
    <font>
      <b val="true"/>
      <sz val="10"/>
      <color rgb="FF9C0006"/>
      <name val="游ゴシック"/>
      <family val="0"/>
      <charset val="1"/>
    </font>
    <font>
      <b val="true"/>
      <sz val="18"/>
      <color rgb="FF000000"/>
      <name val="Noto Sans CJK SC"/>
      <family val="2"/>
    </font>
    <font>
      <sz val="10"/>
      <color rgb="FF000000"/>
      <name val="Calibri"/>
      <family val="2"/>
    </font>
    <font>
      <sz val="9"/>
      <color rgb="FF1F3864"/>
      <name val="游ゴシック"/>
      <family val="0"/>
      <charset val="1"/>
    </font>
    <font>
      <sz val="9"/>
      <color rgb="FF1F3864"/>
      <name val="Noto Sans CJK SC"/>
      <family val="2"/>
    </font>
    <font>
      <sz val="10"/>
      <color rgb="FF1F3864"/>
      <name val="Noto Sans CJK SC"/>
      <family val="2"/>
    </font>
    <font>
      <sz val="10"/>
      <color rgb="FF008000"/>
      <name val="游ゴシック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8E1"/>
        <bgColor rgb="FFF2F2F2"/>
      </patternFill>
    </fill>
    <fill>
      <patternFill patternType="solid">
        <fgColor rgb="FFF2F2F2"/>
        <bgColor rgb="FFFFF8E1"/>
      </patternFill>
    </fill>
    <fill>
      <patternFill patternType="solid">
        <fgColor rgb="FF138D90"/>
        <bgColor rgb="FF008080"/>
      </patternFill>
    </fill>
    <fill>
      <patternFill patternType="solid">
        <fgColor rgb="FFDCE3F0"/>
        <bgColor rgb="FFD9F0F0"/>
      </patternFill>
    </fill>
    <fill>
      <patternFill patternType="solid">
        <fgColor rgb="FFD9F0F0"/>
        <bgColor rgb="FFDCE3F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2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2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2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2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2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3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游ゴシック"/>
        <charset val="1"/>
        <family val="0"/>
        <b val="1"/>
        <color rgb="FF9C0006"/>
      </font>
      <fill>
        <patternFill>
          <bgColor rgb="FFF8D7DA"/>
        </patternFill>
      </fill>
    </dxf>
    <dxf>
      <font>
        <name val="游ゴシック"/>
        <charset val="1"/>
        <family val="0"/>
        <b val="1"/>
        <color rgb="FF9C5700"/>
      </font>
      <fill>
        <patternFill>
          <bgColor rgb="FFFFEB9C"/>
        </patternFill>
      </fill>
    </dxf>
    <dxf>
      <font>
        <name val="游ゴシック"/>
        <charset val="1"/>
        <family val="0"/>
        <b val="1"/>
        <color rgb="FF1F3864"/>
      </font>
      <fill>
        <patternFill>
          <bgColor rgb="FFD9F0F0"/>
        </patternFill>
      </fill>
    </dxf>
    <dxf>
      <font>
        <name val="游ゴシック"/>
        <charset val="1"/>
        <family val="0"/>
        <b val="1"/>
        <color rgb="FF006100"/>
      </font>
      <fill>
        <patternFill>
          <bgColor rgb="FFC6EF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138D90"/>
      <rgbColor rgb="FFBFBFBF"/>
      <rgbColor rgb="FF878787"/>
      <rgbColor rgb="FF9999FF"/>
      <rgbColor rgb="FF993366"/>
      <rgbColor rgb="FFFFF8E1"/>
      <rgbColor rgb="FFD9F0F0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6EFCE"/>
      <rgbColor rgb="FFFFEB9C"/>
      <rgbColor rgb="FFDCE3F0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6100"/>
      <rgbColor rgb="FF333300"/>
      <rgbColor rgb="FF9C57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年代別の人数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①現状と3年後!B30</c:f>
              <c:strCache>
                <c:ptCount val="1"/>
                <c:pt idx="0">
                  <c:v>人数</c:v>
                </c:pt>
              </c:strCache>
            </c:strRef>
          </c:tx>
          <c:spPr>
            <a:solidFill>
              <a:srgbClr val="138d90"/>
            </a:solidFill>
            <a:ln w="0">
              <a:solidFill>
                <a:srgbClr val="138d90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①現状と3年後!$A$31:$A$35</c:f>
              <c:strCache>
                <c:ptCount val="5"/>
                <c:pt idx="0">
                  <c:v>20代以下</c:v>
                </c:pt>
                <c:pt idx="1">
                  <c:v>30代</c:v>
                </c:pt>
                <c:pt idx="2">
                  <c:v>40代</c:v>
                </c:pt>
                <c:pt idx="3">
                  <c:v>50代</c:v>
                </c:pt>
                <c:pt idx="4">
                  <c:v>60代以上</c:v>
                </c:pt>
              </c:strCache>
            </c:strRef>
          </c:cat>
          <c:val>
            <c:numRef>
              <c:f>①現状と3年後!$B$31:$B$35</c:f>
              <c:numCache>
                <c:formatCode>0\名</c:formatCode>
                <c:ptCount val="5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</c:ser>
        <c:gapWidth val="150"/>
        <c:overlap val="0"/>
        <c:axId val="67923515"/>
        <c:axId val="47378434"/>
      </c:barChart>
      <c:catAx>
        <c:axId val="679235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7378434"/>
        <c:crosses val="autoZero"/>
        <c:auto val="1"/>
        <c:lblAlgn val="ctr"/>
        <c:lblOffset val="100"/>
        <c:noMultiLvlLbl val="0"/>
      </c:catAx>
      <c:valAx>
        <c:axId val="4737843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\名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792351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28</xdr:row>
      <xdr:rowOff>163440</xdr:rowOff>
    </xdr:from>
    <xdr:to>
      <xdr:col>6</xdr:col>
      <xdr:colOff>1993680</xdr:colOff>
      <xdr:row>38</xdr:row>
      <xdr:rowOff>170640</xdr:rowOff>
    </xdr:to>
    <xdr:graphicFrame>
      <xdr:nvGraphicFramePr>
        <xdr:cNvPr id="0" name="Chart 1"/>
        <xdr:cNvGraphicFramePr/>
      </xdr:nvGraphicFramePr>
      <xdr:xfrm>
        <a:off x="4158720" y="8182080"/>
        <a:ext cx="4319640" cy="23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true"/>
  </sheetPr>
  <dimension ref="A1:C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2"/>
    <col collapsed="false" customWidth="true" hidden="false" outlineLevel="0" max="3" min="3" style="0" width="90"/>
  </cols>
  <sheetData>
    <row r="1" customFormat="false" ht="27.75" hidden="false" customHeight="true" outlineLevel="0" collapsed="false">
      <c r="A1" s="1" t="s">
        <v>0</v>
      </c>
      <c r="B1" s="2"/>
      <c r="C1" s="2"/>
    </row>
    <row r="2" customFormat="false" ht="15" hidden="false" customHeight="false" outlineLevel="0" collapsed="false">
      <c r="A2" s="3" t="s">
        <v>1</v>
      </c>
    </row>
    <row r="5" customFormat="false" ht="15" hidden="false" customHeight="false" outlineLevel="0" collapsed="false">
      <c r="B5" s="4" t="s">
        <v>2</v>
      </c>
    </row>
    <row r="6" customFormat="false" ht="30" hidden="false" customHeight="true" outlineLevel="0" collapsed="false">
      <c r="A6" s="5" t="s">
        <v>3</v>
      </c>
      <c r="B6" s="6" t="s">
        <v>4</v>
      </c>
      <c r="C6" s="7" t="s">
        <v>5</v>
      </c>
    </row>
    <row r="7" customFormat="false" ht="30" hidden="false" customHeight="true" outlineLevel="0" collapsed="false">
      <c r="A7" s="5" t="s">
        <v>6</v>
      </c>
      <c r="B7" s="6" t="s">
        <v>7</v>
      </c>
      <c r="C7" s="7" t="s">
        <v>8</v>
      </c>
    </row>
    <row r="8" customFormat="false" ht="30" hidden="false" customHeight="true" outlineLevel="0" collapsed="false">
      <c r="A8" s="5" t="s">
        <v>9</v>
      </c>
      <c r="B8" s="6" t="s">
        <v>10</v>
      </c>
      <c r="C8" s="7" t="s">
        <v>11</v>
      </c>
    </row>
    <row r="9" customFormat="false" ht="30" hidden="false" customHeight="true" outlineLevel="0" collapsed="false">
      <c r="A9" s="5" t="s">
        <v>12</v>
      </c>
      <c r="B9" s="6" t="s">
        <v>13</v>
      </c>
      <c r="C9" s="7" t="s">
        <v>14</v>
      </c>
    </row>
    <row r="10" customFormat="false" ht="30" hidden="false" customHeight="true" outlineLevel="0" collapsed="false">
      <c r="A10" s="5" t="s">
        <v>15</v>
      </c>
      <c r="B10" s="6" t="s">
        <v>16</v>
      </c>
      <c r="C10" s="7" t="s">
        <v>17</v>
      </c>
    </row>
    <row r="11" customFormat="false" ht="30" hidden="false" customHeight="true" outlineLevel="0" collapsed="false">
      <c r="A11" s="5" t="s">
        <v>18</v>
      </c>
      <c r="B11" s="8" t="s">
        <v>19</v>
      </c>
      <c r="C11" s="7" t="s">
        <v>20</v>
      </c>
    </row>
    <row r="13" customFormat="false" ht="15" hidden="false" customHeight="false" outlineLevel="0" collapsed="false">
      <c r="B13" s="4" t="s">
        <v>21</v>
      </c>
    </row>
    <row r="14" customFormat="false" ht="30" hidden="false" customHeight="true" outlineLevel="0" collapsed="false">
      <c r="A14" s="5"/>
      <c r="B14" s="9" t="s">
        <v>22</v>
      </c>
      <c r="C14" s="7" t="s">
        <v>23</v>
      </c>
    </row>
    <row r="15" customFormat="false" ht="30" hidden="false" customHeight="true" outlineLevel="0" collapsed="false">
      <c r="A15" s="5"/>
      <c r="B15" s="6" t="s">
        <v>24</v>
      </c>
      <c r="C15" s="7" t="s">
        <v>25</v>
      </c>
    </row>
    <row r="17" customFormat="false" ht="15" hidden="false" customHeight="false" outlineLevel="0" collapsed="false">
      <c r="B17" s="4" t="s">
        <v>26</v>
      </c>
    </row>
    <row r="18" customFormat="false" ht="30" hidden="false" customHeight="true" outlineLevel="0" collapsed="false">
      <c r="A18" s="10" t="s">
        <v>27</v>
      </c>
      <c r="B18" s="6" t="s">
        <v>28</v>
      </c>
      <c r="C18" s="7" t="s">
        <v>29</v>
      </c>
    </row>
    <row r="19" customFormat="false" ht="30" hidden="false" customHeight="true" outlineLevel="0" collapsed="false">
      <c r="A19" s="10" t="s">
        <v>27</v>
      </c>
      <c r="B19" s="6" t="s">
        <v>30</v>
      </c>
      <c r="C19" s="7" t="s">
        <v>31</v>
      </c>
    </row>
    <row r="20" customFormat="false" ht="30" hidden="false" customHeight="true" outlineLevel="0" collapsed="false">
      <c r="A20" s="10" t="s">
        <v>27</v>
      </c>
      <c r="B20" s="6" t="s">
        <v>32</v>
      </c>
      <c r="C20" s="7" t="s">
        <v>33</v>
      </c>
    </row>
    <row r="21" customFormat="false" ht="30" hidden="false" customHeight="true" outlineLevel="0" collapsed="false">
      <c r="A21" s="10" t="s">
        <v>27</v>
      </c>
      <c r="B21" s="6" t="s">
        <v>34</v>
      </c>
      <c r="C21" s="7" t="s">
        <v>35</v>
      </c>
    </row>
    <row r="23" customFormat="false" ht="15" hidden="false" customHeight="false" outlineLevel="0" collapsed="false">
      <c r="B23" s="4" t="s">
        <v>36</v>
      </c>
    </row>
    <row r="24" customFormat="false" ht="30" hidden="false" customHeight="true" outlineLevel="0" collapsed="false">
      <c r="A24" s="10" t="s">
        <v>27</v>
      </c>
      <c r="B24" s="6" t="s">
        <v>37</v>
      </c>
      <c r="C24" s="7" t="s">
        <v>38</v>
      </c>
    </row>
    <row r="25" customFormat="false" ht="30" hidden="false" customHeight="true" outlineLevel="0" collapsed="false">
      <c r="A25" s="10" t="s">
        <v>27</v>
      </c>
      <c r="B25" s="6" t="s">
        <v>39</v>
      </c>
      <c r="C25" s="7" t="s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true"/>
  </sheetPr>
  <dimension ref="A1:G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3" min="2" style="0" width="26"/>
    <col collapsed="false" customWidth="true" hidden="false" outlineLevel="0" max="4" min="4" style="0" width="3"/>
    <col collapsed="false" customWidth="true" hidden="false" outlineLevel="0" max="5" min="5" style="0" width="22"/>
    <col collapsed="false" customWidth="true" hidden="false" outlineLevel="0" max="6" min="6" style="0" width="3"/>
    <col collapsed="false" customWidth="true" hidden="false" outlineLevel="0" max="7" min="7" style="0" width="14"/>
  </cols>
  <sheetData>
    <row r="1" customFormat="false" ht="27.75" hidden="false" customHeight="true" outlineLevel="0" collapsed="false">
      <c r="A1" s="1" t="s">
        <v>4</v>
      </c>
      <c r="B1" s="2"/>
      <c r="C1" s="2"/>
      <c r="D1" s="2"/>
      <c r="E1" s="2"/>
      <c r="F1" s="2"/>
      <c r="G1" s="2"/>
    </row>
    <row r="2" customFormat="false" ht="15" hidden="false" customHeight="false" outlineLevel="0" collapsed="false">
      <c r="A2" s="3" t="s">
        <v>41</v>
      </c>
    </row>
    <row r="3" customFormat="false" ht="15" hidden="false" customHeight="false" outlineLevel="0" collapsed="false">
      <c r="B3" s="4" t="s">
        <v>42</v>
      </c>
    </row>
    <row r="4" customFormat="false" ht="15" hidden="false" customHeight="false" outlineLevel="0" collapsed="false">
      <c r="B4" s="11" t="s">
        <v>43</v>
      </c>
      <c r="C4" s="12" t="s">
        <v>44</v>
      </c>
    </row>
    <row r="5" customFormat="false" ht="15" hidden="false" customHeight="false" outlineLevel="0" collapsed="false">
      <c r="B5" s="11" t="s">
        <v>45</v>
      </c>
      <c r="C5" s="13" t="n">
        <v>46295</v>
      </c>
    </row>
    <row r="6" customFormat="false" ht="15" hidden="false" customHeight="false" outlineLevel="0" collapsed="false">
      <c r="B6" s="11" t="s">
        <v>46</v>
      </c>
      <c r="C6" s="14" t="n">
        <v>3</v>
      </c>
    </row>
    <row r="7" customFormat="false" ht="15" hidden="false" customHeight="false" outlineLevel="0" collapsed="false">
      <c r="B7" s="11" t="s">
        <v>47</v>
      </c>
      <c r="C7" s="15" t="n">
        <v>35</v>
      </c>
    </row>
    <row r="8" customFormat="false" ht="15" hidden="false" customHeight="false" outlineLevel="0" collapsed="false">
      <c r="B8" s="11" t="s">
        <v>48</v>
      </c>
      <c r="C8" s="16" t="n">
        <v>180</v>
      </c>
    </row>
    <row r="11" customFormat="false" ht="15" hidden="false" customHeight="false" outlineLevel="0" collapsed="false">
      <c r="B11" s="4" t="s">
        <v>49</v>
      </c>
      <c r="E11" s="4" t="s">
        <v>50</v>
      </c>
      <c r="G11" s="4" t="s">
        <v>51</v>
      </c>
    </row>
    <row r="12" customFormat="false" ht="15" hidden="false" customHeight="false" outlineLevel="0" collapsed="false">
      <c r="B12" s="17" t="s">
        <v>52</v>
      </c>
      <c r="E12" s="18" t="s">
        <v>53</v>
      </c>
      <c r="G12" s="19" t="s">
        <v>54</v>
      </c>
    </row>
    <row r="13" customFormat="false" ht="15" hidden="false" customHeight="false" outlineLevel="0" collapsed="false">
      <c r="B13" s="17" t="s">
        <v>55</v>
      </c>
      <c r="E13" s="18" t="s">
        <v>56</v>
      </c>
      <c r="G13" s="19" t="s">
        <v>57</v>
      </c>
    </row>
    <row r="14" customFormat="false" ht="15" hidden="false" customHeight="false" outlineLevel="0" collapsed="false">
      <c r="B14" s="17" t="s">
        <v>58</v>
      </c>
      <c r="E14" s="18" t="s">
        <v>59</v>
      </c>
      <c r="G14" s="19" t="s">
        <v>60</v>
      </c>
    </row>
    <row r="15" customFormat="false" ht="15" hidden="false" customHeight="false" outlineLevel="0" collapsed="false">
      <c r="B15" s="17" t="s">
        <v>61</v>
      </c>
      <c r="E15" s="18" t="s">
        <v>62</v>
      </c>
      <c r="G15" s="19" t="s">
        <v>63</v>
      </c>
    </row>
    <row r="16" customFormat="false" ht="15" hidden="false" customHeight="false" outlineLevel="0" collapsed="false">
      <c r="B16" s="17" t="s">
        <v>64</v>
      </c>
      <c r="E16" s="18" t="s">
        <v>65</v>
      </c>
      <c r="G16" s="19" t="s">
        <v>66</v>
      </c>
    </row>
    <row r="17" customFormat="false" ht="15" hidden="false" customHeight="false" outlineLevel="0" collapsed="false">
      <c r="B17" s="17" t="s">
        <v>67</v>
      </c>
      <c r="E17" s="18" t="s">
        <v>68</v>
      </c>
      <c r="G17" s="19" t="s">
        <v>69</v>
      </c>
    </row>
    <row r="18" customFormat="false" ht="15" hidden="false" customHeight="false" outlineLevel="0" collapsed="false">
      <c r="B18" s="17" t="s">
        <v>70</v>
      </c>
      <c r="E18" s="18" t="s">
        <v>71</v>
      </c>
      <c r="G18" s="19" t="s">
        <v>72</v>
      </c>
    </row>
    <row r="19" customFormat="false" ht="15" hidden="false" customHeight="false" outlineLevel="0" collapsed="false">
      <c r="B19" s="17" t="s">
        <v>73</v>
      </c>
      <c r="E19" s="18" t="s">
        <v>74</v>
      </c>
      <c r="G19" s="19" t="s">
        <v>75</v>
      </c>
    </row>
    <row r="20" customFormat="false" ht="15" hidden="false" customHeight="false" outlineLevel="0" collapsed="false">
      <c r="B20" s="17" t="s">
        <v>76</v>
      </c>
      <c r="E20" s="18" t="s">
        <v>77</v>
      </c>
      <c r="G20" s="19" t="s">
        <v>78</v>
      </c>
    </row>
    <row r="21" customFormat="false" ht="15" hidden="false" customHeight="false" outlineLevel="0" collapsed="false">
      <c r="B21" s="17" t="s">
        <v>79</v>
      </c>
      <c r="E21" s="18" t="s">
        <v>80</v>
      </c>
      <c r="G21" s="19" t="s">
        <v>81</v>
      </c>
    </row>
    <row r="22" customFormat="false" ht="15" hidden="false" customHeight="false" outlineLevel="0" collapsed="false">
      <c r="B22" s="17" t="s">
        <v>82</v>
      </c>
      <c r="G22" s="19" t="s">
        <v>83</v>
      </c>
    </row>
    <row r="23" customFormat="false" ht="15" hidden="false" customHeight="false" outlineLevel="0" collapsed="false">
      <c r="B23" s="17" t="s">
        <v>84</v>
      </c>
      <c r="G23" s="19" t="s">
        <v>85</v>
      </c>
    </row>
    <row r="24" customFormat="false" ht="15" hidden="false" customHeight="false" outlineLevel="0" collapsed="false">
      <c r="B24" s="17" t="s">
        <v>86</v>
      </c>
      <c r="G24" s="19" t="s">
        <v>87</v>
      </c>
    </row>
    <row r="25" customFormat="false" ht="15" hidden="false" customHeight="false" outlineLevel="0" collapsed="false">
      <c r="B25" s="17" t="s">
        <v>88</v>
      </c>
      <c r="G25" s="19" t="s">
        <v>89</v>
      </c>
    </row>
    <row r="26" customFormat="false" ht="15" hidden="false" customHeight="false" outlineLevel="0" collapsed="false">
      <c r="B26" s="17" t="s">
        <v>90</v>
      </c>
      <c r="G26" s="19" t="s">
        <v>91</v>
      </c>
    </row>
    <row r="27" customFormat="false" ht="15" hidden="false" customHeight="false" outlineLevel="0" collapsed="false">
      <c r="B27" s="17" t="s">
        <v>92</v>
      </c>
      <c r="G27" s="19" t="s">
        <v>93</v>
      </c>
    </row>
    <row r="28" customFormat="false" ht="15" hidden="false" customHeight="false" outlineLevel="0" collapsed="false">
      <c r="B28" s="17" t="s">
        <v>94</v>
      </c>
      <c r="G28" s="19" t="s">
        <v>95</v>
      </c>
    </row>
    <row r="29" customFormat="false" ht="15" hidden="false" customHeight="false" outlineLevel="0" collapsed="false">
      <c r="B29" s="17" t="s">
        <v>96</v>
      </c>
      <c r="G29" s="19" t="s">
        <v>97</v>
      </c>
    </row>
    <row r="30" customFormat="false" ht="15" hidden="false" customHeight="false" outlineLevel="0" collapsed="false">
      <c r="B30" s="18" t="s">
        <v>98</v>
      </c>
      <c r="G30" s="19" t="s">
        <v>99</v>
      </c>
    </row>
    <row r="31" customFormat="false" ht="15" hidden="false" customHeight="false" outlineLevel="0" collapsed="false">
      <c r="B31" s="18" t="s">
        <v>100</v>
      </c>
      <c r="G31" s="19" t="s">
        <v>101</v>
      </c>
    </row>
    <row r="32" customFormat="false" ht="15" hidden="false" customHeight="false" outlineLevel="0" collapsed="false">
      <c r="B32" s="18" t="s">
        <v>102</v>
      </c>
      <c r="G32" s="19" t="s">
        <v>103</v>
      </c>
    </row>
    <row r="33" customFormat="false" ht="15" hidden="false" customHeight="false" outlineLevel="0" collapsed="false">
      <c r="B33" s="18" t="s">
        <v>104</v>
      </c>
      <c r="G33" s="19" t="s">
        <v>105</v>
      </c>
    </row>
    <row r="34" customFormat="false" ht="15" hidden="false" customHeight="false" outlineLevel="0" collapsed="false">
      <c r="B34" s="18"/>
      <c r="G34" s="19" t="s">
        <v>106</v>
      </c>
    </row>
    <row r="35" customFormat="false" ht="15" hidden="false" customHeight="false" outlineLevel="0" collapsed="false">
      <c r="B35" s="18"/>
      <c r="G35" s="19" t="s">
        <v>107</v>
      </c>
    </row>
    <row r="36" customFormat="false" ht="15" hidden="false" customHeight="false" outlineLevel="0" collapsed="false">
      <c r="B36" s="18"/>
      <c r="G36" s="19" t="s">
        <v>108</v>
      </c>
    </row>
    <row r="37" customFormat="false" ht="15" hidden="false" customHeight="false" outlineLevel="0" collapsed="false">
      <c r="B37" s="18"/>
      <c r="G37" s="19" t="s">
        <v>109</v>
      </c>
    </row>
    <row r="38" customFormat="false" ht="15" hidden="false" customHeight="false" outlineLevel="0" collapsed="false">
      <c r="B38" s="18"/>
      <c r="G38" s="19" t="s">
        <v>110</v>
      </c>
    </row>
    <row r="39" customFormat="false" ht="15" hidden="false" customHeight="false" outlineLevel="0" collapsed="false">
      <c r="B39" s="18"/>
      <c r="G39" s="19" t="s">
        <v>111</v>
      </c>
    </row>
    <row r="40" customFormat="false" ht="15" hidden="false" customHeight="false" outlineLevel="0" collapsed="false">
      <c r="B40" s="18"/>
      <c r="G40" s="19" t="s">
        <v>112</v>
      </c>
    </row>
    <row r="41" customFormat="false" ht="15" hidden="false" customHeight="false" outlineLevel="0" collapsed="false">
      <c r="B41" s="3" t="s">
        <v>113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true"/>
  </sheetPr>
  <dimension ref="A1:X1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6"/>
    <col collapsed="false" customWidth="true" hidden="false" outlineLevel="0" max="3" min="3" style="0" width="11"/>
    <col collapsed="false" customWidth="true" hidden="false" outlineLevel="0" max="4" min="4" style="0" width="6"/>
    <col collapsed="false" customWidth="true" hidden="false" outlineLevel="0" max="5" min="5" style="0" width="9"/>
    <col collapsed="false" customWidth="true" hidden="false" outlineLevel="0" max="6" min="6" style="0" width="11"/>
    <col collapsed="false" customWidth="true" hidden="false" outlineLevel="0" max="7" min="7" style="0" width="8"/>
    <col collapsed="false" customWidth="true" hidden="false" outlineLevel="0" max="8" min="8" style="0" width="22"/>
    <col collapsed="false" customWidth="true" hidden="false" outlineLevel="0" max="9" min="9" style="0" width="10"/>
    <col collapsed="false" customWidth="true" hidden="false" outlineLevel="0" max="10" min="10" style="0" width="22"/>
    <col collapsed="false" customWidth="true" hidden="false" outlineLevel="0" max="11" min="11" style="0" width="10"/>
    <col collapsed="false" customWidth="true" hidden="false" outlineLevel="0" max="12" min="12" style="0" width="22"/>
    <col collapsed="false" customWidth="true" hidden="false" outlineLevel="0" max="13" min="13" style="0" width="10"/>
    <col collapsed="false" customWidth="true" hidden="false" outlineLevel="0" max="14" min="14" style="0" width="9"/>
    <col collapsed="false" customWidth="true" hidden="false" outlineLevel="0" max="15" min="15" style="0" width="10"/>
    <col collapsed="false" customWidth="true" hidden="false" outlineLevel="0" max="17" min="16" style="0" width="14"/>
    <col collapsed="false" customWidth="true" hidden="false" outlineLevel="0" max="18" min="18" style="0" width="7"/>
    <col collapsed="false" customWidth="true" hidden="false" outlineLevel="0" max="19" min="19" style="0" width="11"/>
    <col collapsed="false" customWidth="true" hidden="false" outlineLevel="0" max="21" min="20" style="0" width="7"/>
    <col collapsed="false" customWidth="true" hidden="false" outlineLevel="0" max="22" min="22" style="0" width="8"/>
    <col collapsed="false" customWidth="true" hidden="false" outlineLevel="0" max="23" min="23" style="0" width="11"/>
    <col collapsed="false" customWidth="true" hidden="false" outlineLevel="0" max="24" min="24" style="0" width="18"/>
  </cols>
  <sheetData>
    <row r="1" customFormat="false" ht="27.75" hidden="false" customHeight="true" outlineLevel="0" collapsed="false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customFormat="false" ht="15" hidden="false" customHeight="false" outlineLevel="0" collapsed="false">
      <c r="A2" s="3" t="s">
        <v>114</v>
      </c>
    </row>
    <row r="3" customFormat="false" ht="15" hidden="false" customHeight="false" outlineLevel="0" collapsed="false">
      <c r="B3" s="3" t="s">
        <v>115</v>
      </c>
    </row>
    <row r="4" customFormat="false" ht="31.5" hidden="false" customHeight="true" outlineLevel="0" collapsed="false">
      <c r="A4" s="20" t="s">
        <v>116</v>
      </c>
      <c r="B4" s="21" t="s">
        <v>117</v>
      </c>
      <c r="C4" s="21" t="s">
        <v>118</v>
      </c>
      <c r="D4" s="21" t="s">
        <v>119</v>
      </c>
      <c r="E4" s="21" t="s">
        <v>120</v>
      </c>
      <c r="F4" s="21" t="s">
        <v>121</v>
      </c>
      <c r="G4" s="21" t="s">
        <v>122</v>
      </c>
      <c r="H4" s="21" t="s">
        <v>123</v>
      </c>
      <c r="I4" s="21" t="s">
        <v>124</v>
      </c>
      <c r="J4" s="21" t="s">
        <v>125</v>
      </c>
      <c r="K4" s="21" t="s">
        <v>126</v>
      </c>
      <c r="L4" s="21" t="s">
        <v>127</v>
      </c>
      <c r="M4" s="21" t="s">
        <v>128</v>
      </c>
      <c r="N4" s="21" t="s">
        <v>129</v>
      </c>
      <c r="O4" s="21" t="s">
        <v>130</v>
      </c>
      <c r="P4" s="21" t="s">
        <v>131</v>
      </c>
      <c r="Q4" s="21" t="s">
        <v>132</v>
      </c>
      <c r="R4" s="20" t="s">
        <v>133</v>
      </c>
      <c r="S4" s="21" t="s">
        <v>134</v>
      </c>
      <c r="T4" s="20" t="s">
        <v>135</v>
      </c>
      <c r="U4" s="20" t="s">
        <v>136</v>
      </c>
      <c r="V4" s="20" t="s">
        <v>137</v>
      </c>
      <c r="W4" s="21" t="s">
        <v>138</v>
      </c>
      <c r="X4" s="21" t="s">
        <v>139</v>
      </c>
    </row>
    <row r="5" customFormat="false" ht="15" hidden="false" customHeight="false" outlineLevel="0" collapsed="false">
      <c r="A5" s="19" t="n">
        <f aca="false">ROW()-4</f>
        <v>1</v>
      </c>
      <c r="B5" s="18" t="s">
        <v>140</v>
      </c>
      <c r="C5" s="22" t="n">
        <v>24968</v>
      </c>
      <c r="D5" s="19" t="n">
        <f aca="false">IF(C5="","",DATEDIF(C5,設定!$C$5,"Y"))</f>
        <v>58</v>
      </c>
      <c r="E5" s="19" t="str">
        <f aca="false">IF(D5="","",IF(D5&lt;30,"20代以下",IF(D5&gt;=60,"60代以上",INT(D5/10)*10&amp;"代")))</f>
        <v>50代</v>
      </c>
      <c r="F5" s="18" t="s">
        <v>141</v>
      </c>
      <c r="G5" s="23" t="s">
        <v>142</v>
      </c>
      <c r="H5" s="17" t="s">
        <v>52</v>
      </c>
      <c r="I5" s="22"/>
      <c r="J5" s="17"/>
      <c r="K5" s="22"/>
      <c r="L5" s="17"/>
      <c r="M5" s="22"/>
      <c r="N5" s="24" t="s">
        <v>143</v>
      </c>
      <c r="O5" s="22" t="n">
        <v>47208</v>
      </c>
      <c r="P5" s="18" t="s">
        <v>144</v>
      </c>
      <c r="Q5" s="18" t="s">
        <v>145</v>
      </c>
      <c r="R5" s="23"/>
      <c r="S5" s="23" t="s">
        <v>142</v>
      </c>
      <c r="T5" s="23" t="s">
        <v>142</v>
      </c>
      <c r="U5" s="23" t="n">
        <v>4</v>
      </c>
      <c r="V5" s="23" t="n">
        <v>12</v>
      </c>
      <c r="W5" s="25" t="str">
        <f aca="true">IF(COUNT(I5,K5,M5,O5)=0,"",IF(MIN(I5,K5,M5,O5)&lt;TODAY(),"期限切れ",IF(MIN(I5,K5,M5,O5)&lt;=TODAY()+設定!$C$8,"期限が近い","")))</f>
        <v/>
      </c>
      <c r="X5" s="18"/>
    </row>
    <row r="6" customFormat="false" ht="15" hidden="false" customHeight="false" outlineLevel="0" collapsed="false">
      <c r="A6" s="19" t="n">
        <f aca="false">ROW()-4</f>
        <v>2</v>
      </c>
      <c r="B6" s="18" t="s">
        <v>146</v>
      </c>
      <c r="C6" s="22" t="n">
        <v>27700</v>
      </c>
      <c r="D6" s="19" t="n">
        <f aca="false">IF(C6="","",DATEDIF(C6,設定!$C$5,"Y"))</f>
        <v>50</v>
      </c>
      <c r="E6" s="19" t="str">
        <f aca="false">IF(D6="","",IF(D6&lt;30,"20代以下",IF(D6&gt;=60,"60代以上",INT(D6/10)*10&amp;"代")))</f>
        <v>50代</v>
      </c>
      <c r="F6" s="18" t="s">
        <v>141</v>
      </c>
      <c r="G6" s="23" t="s">
        <v>142</v>
      </c>
      <c r="H6" s="17" t="s">
        <v>52</v>
      </c>
      <c r="I6" s="22"/>
      <c r="J6" s="17" t="s">
        <v>64</v>
      </c>
      <c r="K6" s="22"/>
      <c r="L6" s="17"/>
      <c r="M6" s="22"/>
      <c r="N6" s="24" t="s">
        <v>143</v>
      </c>
      <c r="O6" s="22" t="n">
        <v>46418</v>
      </c>
      <c r="P6" s="18" t="s">
        <v>147</v>
      </c>
      <c r="Q6" s="18" t="s">
        <v>148</v>
      </c>
      <c r="R6" s="23"/>
      <c r="S6" s="23" t="s">
        <v>142</v>
      </c>
      <c r="T6" s="23"/>
      <c r="U6" s="23"/>
      <c r="V6" s="23" t="n">
        <v>8</v>
      </c>
      <c r="W6" s="25" t="str">
        <f aca="true">IF(COUNT(I6,K6,M6,O6)=0,"",IF(MIN(I6,K6,M6,O6)&lt;TODAY(),"期限切れ",IF(MIN(I6,K6,M6,O6)&lt;=TODAY()+設定!$C$8,"期限が近い","")))</f>
        <v>期限が近い</v>
      </c>
      <c r="X6" s="18"/>
    </row>
    <row r="7" customFormat="false" ht="15" hidden="false" customHeight="false" outlineLevel="0" collapsed="false">
      <c r="A7" s="19" t="n">
        <f aca="false">ROW()-4</f>
        <v>3</v>
      </c>
      <c r="B7" s="18" t="s">
        <v>149</v>
      </c>
      <c r="C7" s="22" t="n">
        <v>22697</v>
      </c>
      <c r="D7" s="19" t="n">
        <f aca="false">IF(C7="","",DATEDIF(C7,設定!$C$5,"Y"))</f>
        <v>64</v>
      </c>
      <c r="E7" s="19" t="str">
        <f aca="false">IF(D7="","",IF(D7&lt;30,"20代以下",IF(D7&gt;=60,"60代以上",INT(D7/10)*10&amp;"代")))</f>
        <v>60代以上</v>
      </c>
      <c r="F7" s="18" t="s">
        <v>141</v>
      </c>
      <c r="G7" s="23" t="s">
        <v>142</v>
      </c>
      <c r="H7" s="17" t="s">
        <v>52</v>
      </c>
      <c r="I7" s="22"/>
      <c r="J7" s="17"/>
      <c r="K7" s="22"/>
      <c r="L7" s="17"/>
      <c r="M7" s="22"/>
      <c r="N7" s="24" t="s">
        <v>143</v>
      </c>
      <c r="O7" s="22" t="n">
        <v>46265</v>
      </c>
      <c r="P7" s="18" t="s">
        <v>150</v>
      </c>
      <c r="Q7" s="18" t="s">
        <v>54</v>
      </c>
      <c r="R7" s="23"/>
      <c r="S7" s="23"/>
      <c r="T7" s="23"/>
      <c r="U7" s="23"/>
      <c r="V7" s="23" t="n">
        <v>4</v>
      </c>
      <c r="W7" s="25" t="str">
        <f aca="true">IF(COUNT(I7,K7,M7,O7)=0,"",IF(MIN(I7,K7,M7,O7)&lt;TODAY(),"期限切れ",IF(MIN(I7,K7,M7,O7)&lt;=TODAY()+設定!$C$8,"期限が近い","")))</f>
        <v>期限切れ</v>
      </c>
      <c r="X7" s="18"/>
    </row>
    <row r="8" customFormat="false" ht="15" hidden="false" customHeight="false" outlineLevel="0" collapsed="false">
      <c r="A8" s="19" t="n">
        <f aca="false">ROW()-4</f>
        <v>4</v>
      </c>
      <c r="B8" s="18" t="s">
        <v>151</v>
      </c>
      <c r="C8" s="22" t="n">
        <v>31243</v>
      </c>
      <c r="D8" s="19" t="n">
        <f aca="false">IF(C8="","",DATEDIF(C8,設定!$C$5,"Y"))</f>
        <v>41</v>
      </c>
      <c r="E8" s="19" t="str">
        <f aca="false">IF(D8="","",IF(D8&lt;30,"20代以下",IF(D8&gt;=60,"60代以上",INT(D8/10)*10&amp;"代")))</f>
        <v>40代</v>
      </c>
      <c r="F8" s="18" t="s">
        <v>141</v>
      </c>
      <c r="G8" s="23" t="s">
        <v>142</v>
      </c>
      <c r="H8" s="17" t="s">
        <v>55</v>
      </c>
      <c r="I8" s="22"/>
      <c r="J8" s="17"/>
      <c r="K8" s="22"/>
      <c r="L8" s="17"/>
      <c r="M8" s="22"/>
      <c r="N8" s="24" t="s">
        <v>152</v>
      </c>
      <c r="O8" s="22"/>
      <c r="P8" s="18" t="s">
        <v>54</v>
      </c>
      <c r="Q8" s="18"/>
      <c r="R8" s="23"/>
      <c r="S8" s="23"/>
      <c r="T8" s="23" t="s">
        <v>142</v>
      </c>
      <c r="U8" s="23" t="n">
        <v>3</v>
      </c>
      <c r="V8" s="23" t="n">
        <v>6</v>
      </c>
      <c r="W8" s="25" t="str">
        <f aca="true">IF(COUNT(I8,K8,M8,O8)=0,"",IF(MIN(I8,K8,M8,O8)&lt;TODAY(),"期限切れ",IF(MIN(I8,K8,M8,O8)&lt;=TODAY()+設定!$C$8,"期限が近い","")))</f>
        <v/>
      </c>
      <c r="X8" s="18"/>
    </row>
    <row r="9" customFormat="false" ht="15" hidden="false" customHeight="false" outlineLevel="0" collapsed="false">
      <c r="A9" s="19" t="n">
        <f aca="false">ROW()-4</f>
        <v>5</v>
      </c>
      <c r="B9" s="18" t="s">
        <v>153</v>
      </c>
      <c r="C9" s="22" t="n">
        <v>34060</v>
      </c>
      <c r="D9" s="19" t="n">
        <f aca="false">IF(C9="","",DATEDIF(C9,設定!$C$5,"Y"))</f>
        <v>33</v>
      </c>
      <c r="E9" s="19" t="str">
        <f aca="false">IF(D9="","",IF(D9&lt;30,"20代以下",IF(D9&gt;=60,"60代以上",INT(D9/10)*10&amp;"代")))</f>
        <v>30代</v>
      </c>
      <c r="F9" s="18" t="s">
        <v>141</v>
      </c>
      <c r="G9" s="23" t="s">
        <v>142</v>
      </c>
      <c r="H9" s="17" t="s">
        <v>55</v>
      </c>
      <c r="I9" s="22"/>
      <c r="J9" s="17" t="s">
        <v>90</v>
      </c>
      <c r="K9" s="22"/>
      <c r="L9" s="17"/>
      <c r="M9" s="22"/>
      <c r="N9" s="24" t="s">
        <v>152</v>
      </c>
      <c r="O9" s="22"/>
      <c r="P9" s="18" t="s">
        <v>54</v>
      </c>
      <c r="Q9" s="18"/>
      <c r="R9" s="23" t="s">
        <v>142</v>
      </c>
      <c r="S9" s="23" t="s">
        <v>142</v>
      </c>
      <c r="T9" s="23"/>
      <c r="U9" s="23"/>
      <c r="V9" s="23" t="n">
        <v>10</v>
      </c>
      <c r="W9" s="25" t="str">
        <f aca="true">IF(COUNT(I9,K9,M9,O9)=0,"",IF(MIN(I9,K9,M9,O9)&lt;TODAY(),"期限切れ",IF(MIN(I9,K9,M9,O9)&lt;=TODAY()+設定!$C$8,"期限が近い","")))</f>
        <v/>
      </c>
      <c r="X9" s="18"/>
    </row>
    <row r="10" customFormat="false" ht="15" hidden="false" customHeight="false" outlineLevel="0" collapsed="false">
      <c r="A10" s="19" t="n">
        <f aca="false">ROW()-4</f>
        <v>6</v>
      </c>
      <c r="B10" s="18" t="s">
        <v>154</v>
      </c>
      <c r="C10" s="22" t="n">
        <v>36050</v>
      </c>
      <c r="D10" s="19" t="n">
        <f aca="false">IF(C10="","",DATEDIF(C10,設定!$C$5,"Y"))</f>
        <v>28</v>
      </c>
      <c r="E10" s="19" t="str">
        <f aca="false">IF(D10="","",IF(D10&lt;30,"20代以下",IF(D10&gt;=60,"60代以上",INT(D10/10)*10&amp;"代")))</f>
        <v>20代以下</v>
      </c>
      <c r="F10" s="18" t="s">
        <v>141</v>
      </c>
      <c r="G10" s="23" t="s">
        <v>142</v>
      </c>
      <c r="H10" s="17" t="s">
        <v>67</v>
      </c>
      <c r="I10" s="22"/>
      <c r="J10" s="17"/>
      <c r="K10" s="22"/>
      <c r="L10" s="17"/>
      <c r="M10" s="22"/>
      <c r="N10" s="24" t="s">
        <v>152</v>
      </c>
      <c r="O10" s="22"/>
      <c r="P10" s="18" t="s">
        <v>78</v>
      </c>
      <c r="Q10" s="18"/>
      <c r="R10" s="23"/>
      <c r="S10" s="23" t="s">
        <v>142</v>
      </c>
      <c r="T10" s="23"/>
      <c r="U10" s="23"/>
      <c r="V10" s="23" t="n">
        <v>4</v>
      </c>
      <c r="W10" s="25" t="str">
        <f aca="true">IF(COUNT(I10,K10,M10,O10)=0,"",IF(MIN(I10,K10,M10,O10)&lt;TODAY(),"期限切れ",IF(MIN(I10,K10,M10,O10)&lt;=TODAY()+設定!$C$8,"期限が近い","")))</f>
        <v/>
      </c>
      <c r="X10" s="18"/>
    </row>
    <row r="11" customFormat="false" ht="15" hidden="false" customHeight="false" outlineLevel="0" collapsed="false">
      <c r="A11" s="19" t="n">
        <f aca="false">ROW()-4</f>
        <v>7</v>
      </c>
      <c r="B11" s="18" t="s">
        <v>155</v>
      </c>
      <c r="C11" s="22" t="n">
        <v>37276</v>
      </c>
      <c r="D11" s="19" t="n">
        <f aca="false">IF(C11="","",DATEDIF(C11,設定!$C$5,"Y"))</f>
        <v>24</v>
      </c>
      <c r="E11" s="19" t="str">
        <f aca="false">IF(D11="","",IF(D11&lt;30,"20代以下",IF(D11&gt;=60,"60代以上",INT(D11/10)*10&amp;"代")))</f>
        <v>20代以下</v>
      </c>
      <c r="F11" s="18" t="s">
        <v>141</v>
      </c>
      <c r="G11" s="23" t="s">
        <v>156</v>
      </c>
      <c r="H11" s="17"/>
      <c r="I11" s="22"/>
      <c r="J11" s="17"/>
      <c r="K11" s="22"/>
      <c r="L11" s="17"/>
      <c r="M11" s="22"/>
      <c r="N11" s="24" t="s">
        <v>152</v>
      </c>
      <c r="O11" s="22"/>
      <c r="P11" s="18"/>
      <c r="Q11" s="18"/>
      <c r="R11" s="23"/>
      <c r="S11" s="23"/>
      <c r="T11" s="23" t="s">
        <v>142</v>
      </c>
      <c r="U11" s="23" t="n">
        <v>1</v>
      </c>
      <c r="V11" s="23"/>
      <c r="W11" s="25" t="str">
        <f aca="true">IF(COUNT(I11,K11,M11,O11)=0,"",IF(MIN(I11,K11,M11,O11)&lt;TODAY(),"期限切れ",IF(MIN(I11,K11,M11,O11)&lt;=TODAY()+設定!$C$8,"期限が近い","")))</f>
        <v/>
      </c>
      <c r="X11" s="18"/>
    </row>
    <row r="12" customFormat="false" ht="15" hidden="false" customHeight="false" outlineLevel="0" collapsed="false">
      <c r="A12" s="19" t="n">
        <f aca="false">ROW()-4</f>
        <v>8</v>
      </c>
      <c r="B12" s="18" t="s">
        <v>157</v>
      </c>
      <c r="C12" s="22" t="n">
        <v>21520</v>
      </c>
      <c r="D12" s="19" t="n">
        <f aca="false">IF(C12="","",DATEDIF(C12,設定!$C$5,"Y"))</f>
        <v>67</v>
      </c>
      <c r="E12" s="19" t="str">
        <f aca="false">IF(D12="","",IF(D12&lt;30,"20代以下",IF(D12&gt;=60,"60代以上",INT(D12/10)*10&amp;"代")))</f>
        <v>60代以上</v>
      </c>
      <c r="F12" s="18" t="s">
        <v>158</v>
      </c>
      <c r="G12" s="23" t="s">
        <v>142</v>
      </c>
      <c r="H12" s="17" t="s">
        <v>58</v>
      </c>
      <c r="I12" s="22"/>
      <c r="J12" s="17" t="s">
        <v>55</v>
      </c>
      <c r="K12" s="22"/>
      <c r="L12" s="17"/>
      <c r="M12" s="22"/>
      <c r="N12" s="24" t="s">
        <v>143</v>
      </c>
      <c r="O12" s="22" t="n">
        <v>46934</v>
      </c>
      <c r="P12" s="18" t="s">
        <v>159</v>
      </c>
      <c r="Q12" s="18" t="s">
        <v>57</v>
      </c>
      <c r="R12" s="23"/>
      <c r="S12" s="23"/>
      <c r="T12" s="23"/>
      <c r="U12" s="23"/>
      <c r="V12" s="23" t="n">
        <v>6</v>
      </c>
      <c r="W12" s="25" t="str">
        <f aca="true">IF(COUNT(I12,K12,M12,O12)=0,"",IF(MIN(I12,K12,M12,O12)&lt;TODAY(),"期限切れ",IF(MIN(I12,K12,M12,O12)&lt;=TODAY()+設定!$C$8,"期限が近い","")))</f>
        <v/>
      </c>
      <c r="X12" s="18"/>
    </row>
    <row r="13" customFormat="false" ht="15" hidden="false" customHeight="false" outlineLevel="0" collapsed="false">
      <c r="A13" s="19" t="n">
        <f aca="false">ROW()-4</f>
        <v>9</v>
      </c>
      <c r="B13" s="18"/>
      <c r="C13" s="22"/>
      <c r="D13" s="19" t="str">
        <f aca="false">IF(C13="","",DATEDIF(C13,設定!$C$5,"Y"))</f>
        <v/>
      </c>
      <c r="E13" s="19" t="str">
        <f aca="false">IF(D13="","",IF(D13&lt;30,"20代以下",IF(D13&gt;=60,"60代以上",INT(D13/10)*10&amp;"代")))</f>
        <v/>
      </c>
      <c r="F13" s="18"/>
      <c r="G13" s="23"/>
      <c r="H13" s="17"/>
      <c r="I13" s="22"/>
      <c r="J13" s="17"/>
      <c r="K13" s="22"/>
      <c r="L13" s="17"/>
      <c r="M13" s="22"/>
      <c r="N13" s="24"/>
      <c r="O13" s="22"/>
      <c r="P13" s="18"/>
      <c r="Q13" s="18"/>
      <c r="R13" s="23"/>
      <c r="S13" s="23"/>
      <c r="T13" s="23"/>
      <c r="U13" s="23"/>
      <c r="V13" s="23"/>
      <c r="W13" s="25" t="str">
        <f aca="true">IF(COUNT(I13,K13,M13,O13)=0,"",IF(MIN(I13,K13,M13,O13)&lt;TODAY(),"期限切れ",IF(MIN(I13,K13,M13,O13)&lt;=TODAY()+設定!$C$8,"期限が近い","")))</f>
        <v/>
      </c>
      <c r="X13" s="18"/>
    </row>
    <row r="14" customFormat="false" ht="15" hidden="false" customHeight="false" outlineLevel="0" collapsed="false">
      <c r="A14" s="19" t="n">
        <f aca="false">ROW()-4</f>
        <v>10</v>
      </c>
      <c r="B14" s="18"/>
      <c r="C14" s="22"/>
      <c r="D14" s="19" t="str">
        <f aca="false">IF(C14="","",DATEDIF(C14,設定!$C$5,"Y"))</f>
        <v/>
      </c>
      <c r="E14" s="19" t="str">
        <f aca="false">IF(D14="","",IF(D14&lt;30,"20代以下",IF(D14&gt;=60,"60代以上",INT(D14/10)*10&amp;"代")))</f>
        <v/>
      </c>
      <c r="F14" s="18"/>
      <c r="G14" s="23"/>
      <c r="H14" s="17"/>
      <c r="I14" s="22"/>
      <c r="J14" s="17"/>
      <c r="K14" s="22"/>
      <c r="L14" s="17"/>
      <c r="M14" s="22"/>
      <c r="N14" s="24"/>
      <c r="O14" s="22"/>
      <c r="P14" s="18"/>
      <c r="Q14" s="18"/>
      <c r="R14" s="23"/>
      <c r="S14" s="23"/>
      <c r="T14" s="23"/>
      <c r="U14" s="23"/>
      <c r="V14" s="23"/>
      <c r="W14" s="25" t="str">
        <f aca="true">IF(COUNT(I14,K14,M14,O14)=0,"",IF(MIN(I14,K14,M14,O14)&lt;TODAY(),"期限切れ",IF(MIN(I14,K14,M14,O14)&lt;=TODAY()+設定!$C$8,"期限が近い","")))</f>
        <v/>
      </c>
      <c r="X14" s="18"/>
    </row>
    <row r="15" customFormat="false" ht="15" hidden="false" customHeight="false" outlineLevel="0" collapsed="false">
      <c r="A15" s="19" t="n">
        <f aca="false">ROW()-4</f>
        <v>11</v>
      </c>
      <c r="B15" s="18"/>
      <c r="C15" s="22"/>
      <c r="D15" s="19" t="str">
        <f aca="false">IF(C15="","",DATEDIF(C15,設定!$C$5,"Y"))</f>
        <v/>
      </c>
      <c r="E15" s="19" t="str">
        <f aca="false">IF(D15="","",IF(D15&lt;30,"20代以下",IF(D15&gt;=60,"60代以上",INT(D15/10)*10&amp;"代")))</f>
        <v/>
      </c>
      <c r="F15" s="18"/>
      <c r="G15" s="23"/>
      <c r="H15" s="17"/>
      <c r="I15" s="22"/>
      <c r="J15" s="17"/>
      <c r="K15" s="22"/>
      <c r="L15" s="17"/>
      <c r="M15" s="22"/>
      <c r="N15" s="24"/>
      <c r="O15" s="22"/>
      <c r="P15" s="18"/>
      <c r="Q15" s="18"/>
      <c r="R15" s="23"/>
      <c r="S15" s="23"/>
      <c r="T15" s="23"/>
      <c r="U15" s="23"/>
      <c r="V15" s="23"/>
      <c r="W15" s="25" t="str">
        <f aca="true">IF(COUNT(I15,K15,M15,O15)=0,"",IF(MIN(I15,K15,M15,O15)&lt;TODAY(),"期限切れ",IF(MIN(I15,K15,M15,O15)&lt;=TODAY()+設定!$C$8,"期限が近い","")))</f>
        <v/>
      </c>
      <c r="X15" s="18"/>
    </row>
    <row r="16" customFormat="false" ht="15" hidden="false" customHeight="false" outlineLevel="0" collapsed="false">
      <c r="A16" s="19" t="n">
        <f aca="false">ROW()-4</f>
        <v>12</v>
      </c>
      <c r="B16" s="18"/>
      <c r="C16" s="22"/>
      <c r="D16" s="19" t="str">
        <f aca="false">IF(C16="","",DATEDIF(C16,設定!$C$5,"Y"))</f>
        <v/>
      </c>
      <c r="E16" s="19" t="str">
        <f aca="false">IF(D16="","",IF(D16&lt;30,"20代以下",IF(D16&gt;=60,"60代以上",INT(D16/10)*10&amp;"代")))</f>
        <v/>
      </c>
      <c r="F16" s="18"/>
      <c r="G16" s="23"/>
      <c r="H16" s="17"/>
      <c r="I16" s="22"/>
      <c r="J16" s="17"/>
      <c r="K16" s="22"/>
      <c r="L16" s="17"/>
      <c r="M16" s="22"/>
      <c r="N16" s="24"/>
      <c r="O16" s="22"/>
      <c r="P16" s="18"/>
      <c r="Q16" s="18"/>
      <c r="R16" s="23"/>
      <c r="S16" s="23"/>
      <c r="T16" s="23"/>
      <c r="U16" s="23"/>
      <c r="V16" s="23"/>
      <c r="W16" s="25" t="str">
        <f aca="true">IF(COUNT(I16,K16,M16,O16)=0,"",IF(MIN(I16,K16,M16,O16)&lt;TODAY(),"期限切れ",IF(MIN(I16,K16,M16,O16)&lt;=TODAY()+設定!$C$8,"期限が近い","")))</f>
        <v/>
      </c>
      <c r="X16" s="18"/>
    </row>
    <row r="17" customFormat="false" ht="15" hidden="false" customHeight="false" outlineLevel="0" collapsed="false">
      <c r="A17" s="19" t="n">
        <f aca="false">ROW()-4</f>
        <v>13</v>
      </c>
      <c r="B17" s="18"/>
      <c r="C17" s="22"/>
      <c r="D17" s="19" t="str">
        <f aca="false">IF(C17="","",DATEDIF(C17,設定!$C$5,"Y"))</f>
        <v/>
      </c>
      <c r="E17" s="19" t="str">
        <f aca="false">IF(D17="","",IF(D17&lt;30,"20代以下",IF(D17&gt;=60,"60代以上",INT(D17/10)*10&amp;"代")))</f>
        <v/>
      </c>
      <c r="F17" s="18"/>
      <c r="G17" s="23"/>
      <c r="H17" s="17"/>
      <c r="I17" s="22"/>
      <c r="J17" s="17"/>
      <c r="K17" s="22"/>
      <c r="L17" s="17"/>
      <c r="M17" s="22"/>
      <c r="N17" s="24"/>
      <c r="O17" s="22"/>
      <c r="P17" s="18"/>
      <c r="Q17" s="18"/>
      <c r="R17" s="23"/>
      <c r="S17" s="23"/>
      <c r="T17" s="23"/>
      <c r="U17" s="23"/>
      <c r="V17" s="23"/>
      <c r="W17" s="25" t="str">
        <f aca="true">IF(COUNT(I17,K17,M17,O17)=0,"",IF(MIN(I17,K17,M17,O17)&lt;TODAY(),"期限切れ",IF(MIN(I17,K17,M17,O17)&lt;=TODAY()+設定!$C$8,"期限が近い","")))</f>
        <v/>
      </c>
      <c r="X17" s="18"/>
    </row>
    <row r="18" customFormat="false" ht="15" hidden="false" customHeight="false" outlineLevel="0" collapsed="false">
      <c r="A18" s="19" t="n">
        <f aca="false">ROW()-4</f>
        <v>14</v>
      </c>
      <c r="B18" s="18"/>
      <c r="C18" s="22"/>
      <c r="D18" s="19" t="str">
        <f aca="false">IF(C18="","",DATEDIF(C18,設定!$C$5,"Y"))</f>
        <v/>
      </c>
      <c r="E18" s="19" t="str">
        <f aca="false">IF(D18="","",IF(D18&lt;30,"20代以下",IF(D18&gt;=60,"60代以上",INT(D18/10)*10&amp;"代")))</f>
        <v/>
      </c>
      <c r="F18" s="18"/>
      <c r="G18" s="23"/>
      <c r="H18" s="17"/>
      <c r="I18" s="22"/>
      <c r="J18" s="17"/>
      <c r="K18" s="22"/>
      <c r="L18" s="17"/>
      <c r="M18" s="22"/>
      <c r="N18" s="24"/>
      <c r="O18" s="22"/>
      <c r="P18" s="18"/>
      <c r="Q18" s="18"/>
      <c r="R18" s="23"/>
      <c r="S18" s="23"/>
      <c r="T18" s="23"/>
      <c r="U18" s="23"/>
      <c r="V18" s="23"/>
      <c r="W18" s="25" t="str">
        <f aca="true">IF(COUNT(I18,K18,M18,O18)=0,"",IF(MIN(I18,K18,M18,O18)&lt;TODAY(),"期限切れ",IF(MIN(I18,K18,M18,O18)&lt;=TODAY()+設定!$C$8,"期限が近い","")))</f>
        <v/>
      </c>
      <c r="X18" s="18"/>
    </row>
    <row r="19" customFormat="false" ht="15" hidden="false" customHeight="false" outlineLevel="0" collapsed="false">
      <c r="A19" s="19" t="n">
        <f aca="false">ROW()-4</f>
        <v>15</v>
      </c>
      <c r="B19" s="18"/>
      <c r="C19" s="22"/>
      <c r="D19" s="19" t="str">
        <f aca="false">IF(C19="","",DATEDIF(C19,設定!$C$5,"Y"))</f>
        <v/>
      </c>
      <c r="E19" s="19" t="str">
        <f aca="false">IF(D19="","",IF(D19&lt;30,"20代以下",IF(D19&gt;=60,"60代以上",INT(D19/10)*10&amp;"代")))</f>
        <v/>
      </c>
      <c r="F19" s="18"/>
      <c r="G19" s="23"/>
      <c r="H19" s="17"/>
      <c r="I19" s="22"/>
      <c r="J19" s="17"/>
      <c r="K19" s="22"/>
      <c r="L19" s="17"/>
      <c r="M19" s="22"/>
      <c r="N19" s="24"/>
      <c r="O19" s="22"/>
      <c r="P19" s="18"/>
      <c r="Q19" s="18"/>
      <c r="R19" s="23"/>
      <c r="S19" s="23"/>
      <c r="T19" s="23"/>
      <c r="U19" s="23"/>
      <c r="V19" s="23"/>
      <c r="W19" s="25" t="str">
        <f aca="true">IF(COUNT(I19,K19,M19,O19)=0,"",IF(MIN(I19,K19,M19,O19)&lt;TODAY(),"期限切れ",IF(MIN(I19,K19,M19,O19)&lt;=TODAY()+設定!$C$8,"期限が近い","")))</f>
        <v/>
      </c>
      <c r="X19" s="18"/>
    </row>
    <row r="20" customFormat="false" ht="15" hidden="false" customHeight="false" outlineLevel="0" collapsed="false">
      <c r="A20" s="19" t="n">
        <f aca="false">ROW()-4</f>
        <v>16</v>
      </c>
      <c r="B20" s="18"/>
      <c r="C20" s="22"/>
      <c r="D20" s="19" t="str">
        <f aca="false">IF(C20="","",DATEDIF(C20,設定!$C$5,"Y"))</f>
        <v/>
      </c>
      <c r="E20" s="19" t="str">
        <f aca="false">IF(D20="","",IF(D20&lt;30,"20代以下",IF(D20&gt;=60,"60代以上",INT(D20/10)*10&amp;"代")))</f>
        <v/>
      </c>
      <c r="F20" s="18"/>
      <c r="G20" s="23"/>
      <c r="H20" s="17"/>
      <c r="I20" s="22"/>
      <c r="J20" s="17"/>
      <c r="K20" s="22"/>
      <c r="L20" s="17"/>
      <c r="M20" s="22"/>
      <c r="N20" s="24"/>
      <c r="O20" s="22"/>
      <c r="P20" s="18"/>
      <c r="Q20" s="18"/>
      <c r="R20" s="23"/>
      <c r="S20" s="23"/>
      <c r="T20" s="23"/>
      <c r="U20" s="23"/>
      <c r="V20" s="23"/>
      <c r="W20" s="25" t="str">
        <f aca="true">IF(COUNT(I20,K20,M20,O20)=0,"",IF(MIN(I20,K20,M20,O20)&lt;TODAY(),"期限切れ",IF(MIN(I20,K20,M20,O20)&lt;=TODAY()+設定!$C$8,"期限が近い","")))</f>
        <v/>
      </c>
      <c r="X20" s="18"/>
    </row>
    <row r="21" customFormat="false" ht="15" hidden="false" customHeight="false" outlineLevel="0" collapsed="false">
      <c r="A21" s="19" t="n">
        <f aca="false">ROW()-4</f>
        <v>17</v>
      </c>
      <c r="B21" s="18"/>
      <c r="C21" s="22"/>
      <c r="D21" s="19" t="str">
        <f aca="false">IF(C21="","",DATEDIF(C21,設定!$C$5,"Y"))</f>
        <v/>
      </c>
      <c r="E21" s="19" t="str">
        <f aca="false">IF(D21="","",IF(D21&lt;30,"20代以下",IF(D21&gt;=60,"60代以上",INT(D21/10)*10&amp;"代")))</f>
        <v/>
      </c>
      <c r="F21" s="18"/>
      <c r="G21" s="23"/>
      <c r="H21" s="17"/>
      <c r="I21" s="22"/>
      <c r="J21" s="17"/>
      <c r="K21" s="22"/>
      <c r="L21" s="17"/>
      <c r="M21" s="22"/>
      <c r="N21" s="24"/>
      <c r="O21" s="22"/>
      <c r="P21" s="18"/>
      <c r="Q21" s="18"/>
      <c r="R21" s="23"/>
      <c r="S21" s="23"/>
      <c r="T21" s="23"/>
      <c r="U21" s="23"/>
      <c r="V21" s="23"/>
      <c r="W21" s="25" t="str">
        <f aca="true">IF(COUNT(I21,K21,M21,O21)=0,"",IF(MIN(I21,K21,M21,O21)&lt;TODAY(),"期限切れ",IF(MIN(I21,K21,M21,O21)&lt;=TODAY()+設定!$C$8,"期限が近い","")))</f>
        <v/>
      </c>
      <c r="X21" s="18"/>
    </row>
    <row r="22" customFormat="false" ht="15" hidden="false" customHeight="false" outlineLevel="0" collapsed="false">
      <c r="A22" s="19" t="n">
        <f aca="false">ROW()-4</f>
        <v>18</v>
      </c>
      <c r="B22" s="18"/>
      <c r="C22" s="22"/>
      <c r="D22" s="19" t="str">
        <f aca="false">IF(C22="","",DATEDIF(C22,設定!$C$5,"Y"))</f>
        <v/>
      </c>
      <c r="E22" s="19" t="str">
        <f aca="false">IF(D22="","",IF(D22&lt;30,"20代以下",IF(D22&gt;=60,"60代以上",INT(D22/10)*10&amp;"代")))</f>
        <v/>
      </c>
      <c r="F22" s="18"/>
      <c r="G22" s="23"/>
      <c r="H22" s="17"/>
      <c r="I22" s="22"/>
      <c r="J22" s="17"/>
      <c r="K22" s="22"/>
      <c r="L22" s="17"/>
      <c r="M22" s="22"/>
      <c r="N22" s="24"/>
      <c r="O22" s="22"/>
      <c r="P22" s="18"/>
      <c r="Q22" s="18"/>
      <c r="R22" s="23"/>
      <c r="S22" s="23"/>
      <c r="T22" s="23"/>
      <c r="U22" s="23"/>
      <c r="V22" s="23"/>
      <c r="W22" s="25" t="str">
        <f aca="true">IF(COUNT(I22,K22,M22,O22)=0,"",IF(MIN(I22,K22,M22,O22)&lt;TODAY(),"期限切れ",IF(MIN(I22,K22,M22,O22)&lt;=TODAY()+設定!$C$8,"期限が近い","")))</f>
        <v/>
      </c>
      <c r="X22" s="18"/>
    </row>
    <row r="23" customFormat="false" ht="15" hidden="false" customHeight="false" outlineLevel="0" collapsed="false">
      <c r="A23" s="19" t="n">
        <f aca="false">ROW()-4</f>
        <v>19</v>
      </c>
      <c r="B23" s="18"/>
      <c r="C23" s="22"/>
      <c r="D23" s="19" t="str">
        <f aca="false">IF(C23="","",DATEDIF(C23,設定!$C$5,"Y"))</f>
        <v/>
      </c>
      <c r="E23" s="19" t="str">
        <f aca="false">IF(D23="","",IF(D23&lt;30,"20代以下",IF(D23&gt;=60,"60代以上",INT(D23/10)*10&amp;"代")))</f>
        <v/>
      </c>
      <c r="F23" s="18"/>
      <c r="G23" s="23"/>
      <c r="H23" s="17"/>
      <c r="I23" s="22"/>
      <c r="J23" s="17"/>
      <c r="K23" s="22"/>
      <c r="L23" s="17"/>
      <c r="M23" s="22"/>
      <c r="N23" s="24"/>
      <c r="O23" s="22"/>
      <c r="P23" s="18"/>
      <c r="Q23" s="18"/>
      <c r="R23" s="23"/>
      <c r="S23" s="23"/>
      <c r="T23" s="23"/>
      <c r="U23" s="23"/>
      <c r="V23" s="23"/>
      <c r="W23" s="25" t="str">
        <f aca="true">IF(COUNT(I23,K23,M23,O23)=0,"",IF(MIN(I23,K23,M23,O23)&lt;TODAY(),"期限切れ",IF(MIN(I23,K23,M23,O23)&lt;=TODAY()+設定!$C$8,"期限が近い","")))</f>
        <v/>
      </c>
      <c r="X23" s="18"/>
    </row>
    <row r="24" customFormat="false" ht="15" hidden="false" customHeight="false" outlineLevel="0" collapsed="false">
      <c r="A24" s="19" t="n">
        <f aca="false">ROW()-4</f>
        <v>20</v>
      </c>
      <c r="B24" s="18"/>
      <c r="C24" s="22"/>
      <c r="D24" s="19" t="str">
        <f aca="false">IF(C24="","",DATEDIF(C24,設定!$C$5,"Y"))</f>
        <v/>
      </c>
      <c r="E24" s="19" t="str">
        <f aca="false">IF(D24="","",IF(D24&lt;30,"20代以下",IF(D24&gt;=60,"60代以上",INT(D24/10)*10&amp;"代")))</f>
        <v/>
      </c>
      <c r="F24" s="18"/>
      <c r="G24" s="23"/>
      <c r="H24" s="17"/>
      <c r="I24" s="22"/>
      <c r="J24" s="17"/>
      <c r="K24" s="22"/>
      <c r="L24" s="17"/>
      <c r="M24" s="22"/>
      <c r="N24" s="24"/>
      <c r="O24" s="22"/>
      <c r="P24" s="18"/>
      <c r="Q24" s="18"/>
      <c r="R24" s="23"/>
      <c r="S24" s="23"/>
      <c r="T24" s="23"/>
      <c r="U24" s="23"/>
      <c r="V24" s="23"/>
      <c r="W24" s="25" t="str">
        <f aca="true">IF(COUNT(I24,K24,M24,O24)=0,"",IF(MIN(I24,K24,M24,O24)&lt;TODAY(),"期限切れ",IF(MIN(I24,K24,M24,O24)&lt;=TODAY()+設定!$C$8,"期限が近い","")))</f>
        <v/>
      </c>
      <c r="X24" s="18"/>
    </row>
    <row r="25" customFormat="false" ht="15" hidden="false" customHeight="false" outlineLevel="0" collapsed="false">
      <c r="A25" s="19" t="n">
        <f aca="false">ROW()-4</f>
        <v>21</v>
      </c>
      <c r="B25" s="18"/>
      <c r="C25" s="22"/>
      <c r="D25" s="19" t="str">
        <f aca="false">IF(C25="","",DATEDIF(C25,設定!$C$5,"Y"))</f>
        <v/>
      </c>
      <c r="E25" s="19" t="str">
        <f aca="false">IF(D25="","",IF(D25&lt;30,"20代以下",IF(D25&gt;=60,"60代以上",INT(D25/10)*10&amp;"代")))</f>
        <v/>
      </c>
      <c r="F25" s="18"/>
      <c r="G25" s="23"/>
      <c r="H25" s="17"/>
      <c r="I25" s="22"/>
      <c r="J25" s="17"/>
      <c r="K25" s="22"/>
      <c r="L25" s="17"/>
      <c r="M25" s="22"/>
      <c r="N25" s="24"/>
      <c r="O25" s="22"/>
      <c r="P25" s="18"/>
      <c r="Q25" s="18"/>
      <c r="R25" s="23"/>
      <c r="S25" s="23"/>
      <c r="T25" s="23"/>
      <c r="U25" s="23"/>
      <c r="V25" s="23"/>
      <c r="W25" s="25" t="str">
        <f aca="true">IF(COUNT(I25,K25,M25,O25)=0,"",IF(MIN(I25,K25,M25,O25)&lt;TODAY(),"期限切れ",IF(MIN(I25,K25,M25,O25)&lt;=TODAY()+設定!$C$8,"期限が近い","")))</f>
        <v/>
      </c>
      <c r="X25" s="18"/>
    </row>
    <row r="26" customFormat="false" ht="15" hidden="false" customHeight="false" outlineLevel="0" collapsed="false">
      <c r="A26" s="19" t="n">
        <f aca="false">ROW()-4</f>
        <v>22</v>
      </c>
      <c r="B26" s="18"/>
      <c r="C26" s="22"/>
      <c r="D26" s="19" t="str">
        <f aca="false">IF(C26="","",DATEDIF(C26,設定!$C$5,"Y"))</f>
        <v/>
      </c>
      <c r="E26" s="19" t="str">
        <f aca="false">IF(D26="","",IF(D26&lt;30,"20代以下",IF(D26&gt;=60,"60代以上",INT(D26/10)*10&amp;"代")))</f>
        <v/>
      </c>
      <c r="F26" s="18"/>
      <c r="G26" s="23"/>
      <c r="H26" s="17"/>
      <c r="I26" s="22"/>
      <c r="J26" s="17"/>
      <c r="K26" s="22"/>
      <c r="L26" s="17"/>
      <c r="M26" s="22"/>
      <c r="N26" s="24"/>
      <c r="O26" s="22"/>
      <c r="P26" s="18"/>
      <c r="Q26" s="18"/>
      <c r="R26" s="23"/>
      <c r="S26" s="23"/>
      <c r="T26" s="23"/>
      <c r="U26" s="23"/>
      <c r="V26" s="23"/>
      <c r="W26" s="25" t="str">
        <f aca="true">IF(COUNT(I26,K26,M26,O26)=0,"",IF(MIN(I26,K26,M26,O26)&lt;TODAY(),"期限切れ",IF(MIN(I26,K26,M26,O26)&lt;=TODAY()+設定!$C$8,"期限が近い","")))</f>
        <v/>
      </c>
      <c r="X26" s="18"/>
    </row>
    <row r="27" customFormat="false" ht="15" hidden="false" customHeight="false" outlineLevel="0" collapsed="false">
      <c r="A27" s="19" t="n">
        <f aca="false">ROW()-4</f>
        <v>23</v>
      </c>
      <c r="B27" s="18"/>
      <c r="C27" s="22"/>
      <c r="D27" s="19" t="str">
        <f aca="false">IF(C27="","",DATEDIF(C27,設定!$C$5,"Y"))</f>
        <v/>
      </c>
      <c r="E27" s="19" t="str">
        <f aca="false">IF(D27="","",IF(D27&lt;30,"20代以下",IF(D27&gt;=60,"60代以上",INT(D27/10)*10&amp;"代")))</f>
        <v/>
      </c>
      <c r="F27" s="18"/>
      <c r="G27" s="23"/>
      <c r="H27" s="17"/>
      <c r="I27" s="22"/>
      <c r="J27" s="17"/>
      <c r="K27" s="22"/>
      <c r="L27" s="17"/>
      <c r="M27" s="22"/>
      <c r="N27" s="24"/>
      <c r="O27" s="22"/>
      <c r="P27" s="18"/>
      <c r="Q27" s="18"/>
      <c r="R27" s="23"/>
      <c r="S27" s="23"/>
      <c r="T27" s="23"/>
      <c r="U27" s="23"/>
      <c r="V27" s="23"/>
      <c r="W27" s="25" t="str">
        <f aca="true">IF(COUNT(I27,K27,M27,O27)=0,"",IF(MIN(I27,K27,M27,O27)&lt;TODAY(),"期限切れ",IF(MIN(I27,K27,M27,O27)&lt;=TODAY()+設定!$C$8,"期限が近い","")))</f>
        <v/>
      </c>
      <c r="X27" s="18"/>
    </row>
    <row r="28" customFormat="false" ht="15" hidden="false" customHeight="false" outlineLevel="0" collapsed="false">
      <c r="A28" s="19" t="n">
        <f aca="false">ROW()-4</f>
        <v>24</v>
      </c>
      <c r="B28" s="18"/>
      <c r="C28" s="22"/>
      <c r="D28" s="19" t="str">
        <f aca="false">IF(C28="","",DATEDIF(C28,設定!$C$5,"Y"))</f>
        <v/>
      </c>
      <c r="E28" s="19" t="str">
        <f aca="false">IF(D28="","",IF(D28&lt;30,"20代以下",IF(D28&gt;=60,"60代以上",INT(D28/10)*10&amp;"代")))</f>
        <v/>
      </c>
      <c r="F28" s="18"/>
      <c r="G28" s="23"/>
      <c r="H28" s="17"/>
      <c r="I28" s="22"/>
      <c r="J28" s="17"/>
      <c r="K28" s="22"/>
      <c r="L28" s="17"/>
      <c r="M28" s="22"/>
      <c r="N28" s="24"/>
      <c r="O28" s="22"/>
      <c r="P28" s="18"/>
      <c r="Q28" s="18"/>
      <c r="R28" s="23"/>
      <c r="S28" s="23"/>
      <c r="T28" s="23"/>
      <c r="U28" s="23"/>
      <c r="V28" s="23"/>
      <c r="W28" s="25" t="str">
        <f aca="true">IF(COUNT(I28,K28,M28,O28)=0,"",IF(MIN(I28,K28,M28,O28)&lt;TODAY(),"期限切れ",IF(MIN(I28,K28,M28,O28)&lt;=TODAY()+設定!$C$8,"期限が近い","")))</f>
        <v/>
      </c>
      <c r="X28" s="18"/>
    </row>
    <row r="29" customFormat="false" ht="15" hidden="false" customHeight="false" outlineLevel="0" collapsed="false">
      <c r="A29" s="19" t="n">
        <f aca="false">ROW()-4</f>
        <v>25</v>
      </c>
      <c r="B29" s="18"/>
      <c r="C29" s="22"/>
      <c r="D29" s="19" t="str">
        <f aca="false">IF(C29="","",DATEDIF(C29,設定!$C$5,"Y"))</f>
        <v/>
      </c>
      <c r="E29" s="19" t="str">
        <f aca="false">IF(D29="","",IF(D29&lt;30,"20代以下",IF(D29&gt;=60,"60代以上",INT(D29/10)*10&amp;"代")))</f>
        <v/>
      </c>
      <c r="F29" s="18"/>
      <c r="G29" s="23"/>
      <c r="H29" s="17"/>
      <c r="I29" s="22"/>
      <c r="J29" s="17"/>
      <c r="K29" s="22"/>
      <c r="L29" s="17"/>
      <c r="M29" s="22"/>
      <c r="N29" s="24"/>
      <c r="O29" s="22"/>
      <c r="P29" s="18"/>
      <c r="Q29" s="18"/>
      <c r="R29" s="23"/>
      <c r="S29" s="23"/>
      <c r="T29" s="23"/>
      <c r="U29" s="23"/>
      <c r="V29" s="23"/>
      <c r="W29" s="25" t="str">
        <f aca="true">IF(COUNT(I29,K29,M29,O29)=0,"",IF(MIN(I29,K29,M29,O29)&lt;TODAY(),"期限切れ",IF(MIN(I29,K29,M29,O29)&lt;=TODAY()+設定!$C$8,"期限が近い","")))</f>
        <v/>
      </c>
      <c r="X29" s="18"/>
    </row>
    <row r="30" customFormat="false" ht="15" hidden="false" customHeight="false" outlineLevel="0" collapsed="false">
      <c r="A30" s="19" t="n">
        <f aca="false">ROW()-4</f>
        <v>26</v>
      </c>
      <c r="B30" s="18"/>
      <c r="C30" s="22"/>
      <c r="D30" s="19" t="str">
        <f aca="false">IF(C30="","",DATEDIF(C30,設定!$C$5,"Y"))</f>
        <v/>
      </c>
      <c r="E30" s="19" t="str">
        <f aca="false">IF(D30="","",IF(D30&lt;30,"20代以下",IF(D30&gt;=60,"60代以上",INT(D30/10)*10&amp;"代")))</f>
        <v/>
      </c>
      <c r="F30" s="18"/>
      <c r="G30" s="23"/>
      <c r="H30" s="17"/>
      <c r="I30" s="22"/>
      <c r="J30" s="17"/>
      <c r="K30" s="22"/>
      <c r="L30" s="17"/>
      <c r="M30" s="22"/>
      <c r="N30" s="24"/>
      <c r="O30" s="22"/>
      <c r="P30" s="18"/>
      <c r="Q30" s="18"/>
      <c r="R30" s="23"/>
      <c r="S30" s="23"/>
      <c r="T30" s="23"/>
      <c r="U30" s="23"/>
      <c r="V30" s="23"/>
      <c r="W30" s="25" t="str">
        <f aca="true">IF(COUNT(I30,K30,M30,O30)=0,"",IF(MIN(I30,K30,M30,O30)&lt;TODAY(),"期限切れ",IF(MIN(I30,K30,M30,O30)&lt;=TODAY()+設定!$C$8,"期限が近い","")))</f>
        <v/>
      </c>
      <c r="X30" s="18"/>
    </row>
    <row r="31" customFormat="false" ht="15" hidden="false" customHeight="false" outlineLevel="0" collapsed="false">
      <c r="A31" s="19" t="n">
        <f aca="false">ROW()-4</f>
        <v>27</v>
      </c>
      <c r="B31" s="18"/>
      <c r="C31" s="22"/>
      <c r="D31" s="19" t="str">
        <f aca="false">IF(C31="","",DATEDIF(C31,設定!$C$5,"Y"))</f>
        <v/>
      </c>
      <c r="E31" s="19" t="str">
        <f aca="false">IF(D31="","",IF(D31&lt;30,"20代以下",IF(D31&gt;=60,"60代以上",INT(D31/10)*10&amp;"代")))</f>
        <v/>
      </c>
      <c r="F31" s="18"/>
      <c r="G31" s="23"/>
      <c r="H31" s="17"/>
      <c r="I31" s="22"/>
      <c r="J31" s="17"/>
      <c r="K31" s="22"/>
      <c r="L31" s="17"/>
      <c r="M31" s="22"/>
      <c r="N31" s="24"/>
      <c r="O31" s="22"/>
      <c r="P31" s="18"/>
      <c r="Q31" s="18"/>
      <c r="R31" s="23"/>
      <c r="S31" s="23"/>
      <c r="T31" s="23"/>
      <c r="U31" s="23"/>
      <c r="V31" s="23"/>
      <c r="W31" s="25" t="str">
        <f aca="true">IF(COUNT(I31,K31,M31,O31)=0,"",IF(MIN(I31,K31,M31,O31)&lt;TODAY(),"期限切れ",IF(MIN(I31,K31,M31,O31)&lt;=TODAY()+設定!$C$8,"期限が近い","")))</f>
        <v/>
      </c>
      <c r="X31" s="18"/>
    </row>
    <row r="32" customFormat="false" ht="15" hidden="false" customHeight="false" outlineLevel="0" collapsed="false">
      <c r="A32" s="19" t="n">
        <f aca="false">ROW()-4</f>
        <v>28</v>
      </c>
      <c r="B32" s="18"/>
      <c r="C32" s="22"/>
      <c r="D32" s="19" t="str">
        <f aca="false">IF(C32="","",DATEDIF(C32,設定!$C$5,"Y"))</f>
        <v/>
      </c>
      <c r="E32" s="19" t="str">
        <f aca="false">IF(D32="","",IF(D32&lt;30,"20代以下",IF(D32&gt;=60,"60代以上",INT(D32/10)*10&amp;"代")))</f>
        <v/>
      </c>
      <c r="F32" s="18"/>
      <c r="G32" s="23"/>
      <c r="H32" s="17"/>
      <c r="I32" s="22"/>
      <c r="J32" s="17"/>
      <c r="K32" s="22"/>
      <c r="L32" s="17"/>
      <c r="M32" s="22"/>
      <c r="N32" s="24"/>
      <c r="O32" s="22"/>
      <c r="P32" s="18"/>
      <c r="Q32" s="18"/>
      <c r="R32" s="23"/>
      <c r="S32" s="23"/>
      <c r="T32" s="23"/>
      <c r="U32" s="23"/>
      <c r="V32" s="23"/>
      <c r="W32" s="25" t="str">
        <f aca="true">IF(COUNT(I32,K32,M32,O32)=0,"",IF(MIN(I32,K32,M32,O32)&lt;TODAY(),"期限切れ",IF(MIN(I32,K32,M32,O32)&lt;=TODAY()+設定!$C$8,"期限が近い","")))</f>
        <v/>
      </c>
      <c r="X32" s="18"/>
    </row>
    <row r="33" customFormat="false" ht="15" hidden="false" customHeight="false" outlineLevel="0" collapsed="false">
      <c r="A33" s="19" t="n">
        <f aca="false">ROW()-4</f>
        <v>29</v>
      </c>
      <c r="B33" s="18"/>
      <c r="C33" s="22"/>
      <c r="D33" s="19" t="str">
        <f aca="false">IF(C33="","",DATEDIF(C33,設定!$C$5,"Y"))</f>
        <v/>
      </c>
      <c r="E33" s="19" t="str">
        <f aca="false">IF(D33="","",IF(D33&lt;30,"20代以下",IF(D33&gt;=60,"60代以上",INT(D33/10)*10&amp;"代")))</f>
        <v/>
      </c>
      <c r="F33" s="18"/>
      <c r="G33" s="23"/>
      <c r="H33" s="17"/>
      <c r="I33" s="22"/>
      <c r="J33" s="17"/>
      <c r="K33" s="22"/>
      <c r="L33" s="17"/>
      <c r="M33" s="22"/>
      <c r="N33" s="24"/>
      <c r="O33" s="22"/>
      <c r="P33" s="18"/>
      <c r="Q33" s="18"/>
      <c r="R33" s="23"/>
      <c r="S33" s="23"/>
      <c r="T33" s="23"/>
      <c r="U33" s="23"/>
      <c r="V33" s="23"/>
      <c r="W33" s="25" t="str">
        <f aca="true">IF(COUNT(I33,K33,M33,O33)=0,"",IF(MIN(I33,K33,M33,O33)&lt;TODAY(),"期限切れ",IF(MIN(I33,K33,M33,O33)&lt;=TODAY()+設定!$C$8,"期限が近い","")))</f>
        <v/>
      </c>
      <c r="X33" s="18"/>
    </row>
    <row r="34" customFormat="false" ht="15" hidden="false" customHeight="false" outlineLevel="0" collapsed="false">
      <c r="A34" s="19" t="n">
        <f aca="false">ROW()-4</f>
        <v>30</v>
      </c>
      <c r="B34" s="18"/>
      <c r="C34" s="22"/>
      <c r="D34" s="19" t="str">
        <f aca="false">IF(C34="","",DATEDIF(C34,設定!$C$5,"Y"))</f>
        <v/>
      </c>
      <c r="E34" s="19" t="str">
        <f aca="false">IF(D34="","",IF(D34&lt;30,"20代以下",IF(D34&gt;=60,"60代以上",INT(D34/10)*10&amp;"代")))</f>
        <v/>
      </c>
      <c r="F34" s="18"/>
      <c r="G34" s="23"/>
      <c r="H34" s="17"/>
      <c r="I34" s="22"/>
      <c r="J34" s="17"/>
      <c r="K34" s="22"/>
      <c r="L34" s="17"/>
      <c r="M34" s="22"/>
      <c r="N34" s="24"/>
      <c r="O34" s="22"/>
      <c r="P34" s="18"/>
      <c r="Q34" s="18"/>
      <c r="R34" s="23"/>
      <c r="S34" s="23"/>
      <c r="T34" s="23"/>
      <c r="U34" s="23"/>
      <c r="V34" s="23"/>
      <c r="W34" s="25" t="str">
        <f aca="true">IF(COUNT(I34,K34,M34,O34)=0,"",IF(MIN(I34,K34,M34,O34)&lt;TODAY(),"期限切れ",IF(MIN(I34,K34,M34,O34)&lt;=TODAY()+設定!$C$8,"期限が近い","")))</f>
        <v/>
      </c>
      <c r="X34" s="18"/>
    </row>
    <row r="35" customFormat="false" ht="15" hidden="false" customHeight="false" outlineLevel="0" collapsed="false">
      <c r="A35" s="19" t="n">
        <f aca="false">ROW()-4</f>
        <v>31</v>
      </c>
      <c r="B35" s="18"/>
      <c r="C35" s="22"/>
      <c r="D35" s="19" t="str">
        <f aca="false">IF(C35="","",DATEDIF(C35,設定!$C$5,"Y"))</f>
        <v/>
      </c>
      <c r="E35" s="19" t="str">
        <f aca="false">IF(D35="","",IF(D35&lt;30,"20代以下",IF(D35&gt;=60,"60代以上",INT(D35/10)*10&amp;"代")))</f>
        <v/>
      </c>
      <c r="F35" s="18"/>
      <c r="G35" s="23"/>
      <c r="H35" s="17"/>
      <c r="I35" s="22"/>
      <c r="J35" s="17"/>
      <c r="K35" s="22"/>
      <c r="L35" s="17"/>
      <c r="M35" s="22"/>
      <c r="N35" s="24"/>
      <c r="O35" s="22"/>
      <c r="P35" s="18"/>
      <c r="Q35" s="18"/>
      <c r="R35" s="23"/>
      <c r="S35" s="23"/>
      <c r="T35" s="23"/>
      <c r="U35" s="23"/>
      <c r="V35" s="23"/>
      <c r="W35" s="25" t="str">
        <f aca="true">IF(COUNT(I35,K35,M35,O35)=0,"",IF(MIN(I35,K35,M35,O35)&lt;TODAY(),"期限切れ",IF(MIN(I35,K35,M35,O35)&lt;=TODAY()+設定!$C$8,"期限が近い","")))</f>
        <v/>
      </c>
      <c r="X35" s="18"/>
    </row>
    <row r="36" customFormat="false" ht="15" hidden="false" customHeight="false" outlineLevel="0" collapsed="false">
      <c r="A36" s="19" t="n">
        <f aca="false">ROW()-4</f>
        <v>32</v>
      </c>
      <c r="B36" s="18"/>
      <c r="C36" s="22"/>
      <c r="D36" s="19" t="str">
        <f aca="false">IF(C36="","",DATEDIF(C36,設定!$C$5,"Y"))</f>
        <v/>
      </c>
      <c r="E36" s="19" t="str">
        <f aca="false">IF(D36="","",IF(D36&lt;30,"20代以下",IF(D36&gt;=60,"60代以上",INT(D36/10)*10&amp;"代")))</f>
        <v/>
      </c>
      <c r="F36" s="18"/>
      <c r="G36" s="23"/>
      <c r="H36" s="17"/>
      <c r="I36" s="22"/>
      <c r="J36" s="17"/>
      <c r="K36" s="22"/>
      <c r="L36" s="17"/>
      <c r="M36" s="22"/>
      <c r="N36" s="24"/>
      <c r="O36" s="22"/>
      <c r="P36" s="18"/>
      <c r="Q36" s="18"/>
      <c r="R36" s="23"/>
      <c r="S36" s="23"/>
      <c r="T36" s="23"/>
      <c r="U36" s="23"/>
      <c r="V36" s="23"/>
      <c r="W36" s="25" t="str">
        <f aca="true">IF(COUNT(I36,K36,M36,O36)=0,"",IF(MIN(I36,K36,M36,O36)&lt;TODAY(),"期限切れ",IF(MIN(I36,K36,M36,O36)&lt;=TODAY()+設定!$C$8,"期限が近い","")))</f>
        <v/>
      </c>
      <c r="X36" s="18"/>
    </row>
    <row r="37" customFormat="false" ht="15" hidden="false" customHeight="false" outlineLevel="0" collapsed="false">
      <c r="A37" s="19" t="n">
        <f aca="false">ROW()-4</f>
        <v>33</v>
      </c>
      <c r="B37" s="18"/>
      <c r="C37" s="22"/>
      <c r="D37" s="19" t="str">
        <f aca="false">IF(C37="","",DATEDIF(C37,設定!$C$5,"Y"))</f>
        <v/>
      </c>
      <c r="E37" s="19" t="str">
        <f aca="false">IF(D37="","",IF(D37&lt;30,"20代以下",IF(D37&gt;=60,"60代以上",INT(D37/10)*10&amp;"代")))</f>
        <v/>
      </c>
      <c r="F37" s="18"/>
      <c r="G37" s="23"/>
      <c r="H37" s="17"/>
      <c r="I37" s="22"/>
      <c r="J37" s="17"/>
      <c r="K37" s="22"/>
      <c r="L37" s="17"/>
      <c r="M37" s="22"/>
      <c r="N37" s="24"/>
      <c r="O37" s="22"/>
      <c r="P37" s="18"/>
      <c r="Q37" s="18"/>
      <c r="R37" s="23"/>
      <c r="S37" s="23"/>
      <c r="T37" s="23"/>
      <c r="U37" s="23"/>
      <c r="V37" s="23"/>
      <c r="W37" s="25" t="str">
        <f aca="true">IF(COUNT(I37,K37,M37,O37)=0,"",IF(MIN(I37,K37,M37,O37)&lt;TODAY(),"期限切れ",IF(MIN(I37,K37,M37,O37)&lt;=TODAY()+設定!$C$8,"期限が近い","")))</f>
        <v/>
      </c>
      <c r="X37" s="18"/>
    </row>
    <row r="38" customFormat="false" ht="15" hidden="false" customHeight="false" outlineLevel="0" collapsed="false">
      <c r="A38" s="19" t="n">
        <f aca="false">ROW()-4</f>
        <v>34</v>
      </c>
      <c r="B38" s="18"/>
      <c r="C38" s="22"/>
      <c r="D38" s="19" t="str">
        <f aca="false">IF(C38="","",DATEDIF(C38,設定!$C$5,"Y"))</f>
        <v/>
      </c>
      <c r="E38" s="19" t="str">
        <f aca="false">IF(D38="","",IF(D38&lt;30,"20代以下",IF(D38&gt;=60,"60代以上",INT(D38/10)*10&amp;"代")))</f>
        <v/>
      </c>
      <c r="F38" s="18"/>
      <c r="G38" s="23"/>
      <c r="H38" s="17"/>
      <c r="I38" s="22"/>
      <c r="J38" s="17"/>
      <c r="K38" s="22"/>
      <c r="L38" s="17"/>
      <c r="M38" s="22"/>
      <c r="N38" s="24"/>
      <c r="O38" s="22"/>
      <c r="P38" s="18"/>
      <c r="Q38" s="18"/>
      <c r="R38" s="23"/>
      <c r="S38" s="23"/>
      <c r="T38" s="23"/>
      <c r="U38" s="23"/>
      <c r="V38" s="23"/>
      <c r="W38" s="25" t="str">
        <f aca="true">IF(COUNT(I38,K38,M38,O38)=0,"",IF(MIN(I38,K38,M38,O38)&lt;TODAY(),"期限切れ",IF(MIN(I38,K38,M38,O38)&lt;=TODAY()+設定!$C$8,"期限が近い","")))</f>
        <v/>
      </c>
      <c r="X38" s="18"/>
    </row>
    <row r="39" customFormat="false" ht="15" hidden="false" customHeight="false" outlineLevel="0" collapsed="false">
      <c r="A39" s="19" t="n">
        <f aca="false">ROW()-4</f>
        <v>35</v>
      </c>
      <c r="B39" s="18"/>
      <c r="C39" s="22"/>
      <c r="D39" s="19" t="str">
        <f aca="false">IF(C39="","",DATEDIF(C39,設定!$C$5,"Y"))</f>
        <v/>
      </c>
      <c r="E39" s="19" t="str">
        <f aca="false">IF(D39="","",IF(D39&lt;30,"20代以下",IF(D39&gt;=60,"60代以上",INT(D39/10)*10&amp;"代")))</f>
        <v/>
      </c>
      <c r="F39" s="18"/>
      <c r="G39" s="23"/>
      <c r="H39" s="17"/>
      <c r="I39" s="22"/>
      <c r="J39" s="17"/>
      <c r="K39" s="22"/>
      <c r="L39" s="17"/>
      <c r="M39" s="22"/>
      <c r="N39" s="24"/>
      <c r="O39" s="22"/>
      <c r="P39" s="18"/>
      <c r="Q39" s="18"/>
      <c r="R39" s="23"/>
      <c r="S39" s="23"/>
      <c r="T39" s="23"/>
      <c r="U39" s="23"/>
      <c r="V39" s="23"/>
      <c r="W39" s="25" t="str">
        <f aca="true">IF(COUNT(I39,K39,M39,O39)=0,"",IF(MIN(I39,K39,M39,O39)&lt;TODAY(),"期限切れ",IF(MIN(I39,K39,M39,O39)&lt;=TODAY()+設定!$C$8,"期限が近い","")))</f>
        <v/>
      </c>
      <c r="X39" s="18"/>
    </row>
    <row r="40" customFormat="false" ht="15" hidden="false" customHeight="false" outlineLevel="0" collapsed="false">
      <c r="A40" s="19" t="n">
        <f aca="false">ROW()-4</f>
        <v>36</v>
      </c>
      <c r="B40" s="18"/>
      <c r="C40" s="22"/>
      <c r="D40" s="19" t="str">
        <f aca="false">IF(C40="","",DATEDIF(C40,設定!$C$5,"Y"))</f>
        <v/>
      </c>
      <c r="E40" s="19" t="str">
        <f aca="false">IF(D40="","",IF(D40&lt;30,"20代以下",IF(D40&gt;=60,"60代以上",INT(D40/10)*10&amp;"代")))</f>
        <v/>
      </c>
      <c r="F40" s="18"/>
      <c r="G40" s="23"/>
      <c r="H40" s="17"/>
      <c r="I40" s="22"/>
      <c r="J40" s="17"/>
      <c r="K40" s="22"/>
      <c r="L40" s="17"/>
      <c r="M40" s="22"/>
      <c r="N40" s="24"/>
      <c r="O40" s="22"/>
      <c r="P40" s="18"/>
      <c r="Q40" s="18"/>
      <c r="R40" s="23"/>
      <c r="S40" s="23"/>
      <c r="T40" s="23"/>
      <c r="U40" s="23"/>
      <c r="V40" s="23"/>
      <c r="W40" s="25" t="str">
        <f aca="true">IF(COUNT(I40,K40,M40,O40)=0,"",IF(MIN(I40,K40,M40,O40)&lt;TODAY(),"期限切れ",IF(MIN(I40,K40,M40,O40)&lt;=TODAY()+設定!$C$8,"期限が近い","")))</f>
        <v/>
      </c>
      <c r="X40" s="18"/>
    </row>
    <row r="41" customFormat="false" ht="15" hidden="false" customHeight="false" outlineLevel="0" collapsed="false">
      <c r="A41" s="19" t="n">
        <f aca="false">ROW()-4</f>
        <v>37</v>
      </c>
      <c r="B41" s="18"/>
      <c r="C41" s="22"/>
      <c r="D41" s="19" t="str">
        <f aca="false">IF(C41="","",DATEDIF(C41,設定!$C$5,"Y"))</f>
        <v/>
      </c>
      <c r="E41" s="19" t="str">
        <f aca="false">IF(D41="","",IF(D41&lt;30,"20代以下",IF(D41&gt;=60,"60代以上",INT(D41/10)*10&amp;"代")))</f>
        <v/>
      </c>
      <c r="F41" s="18"/>
      <c r="G41" s="23"/>
      <c r="H41" s="17"/>
      <c r="I41" s="22"/>
      <c r="J41" s="17"/>
      <c r="K41" s="22"/>
      <c r="L41" s="17"/>
      <c r="M41" s="22"/>
      <c r="N41" s="24"/>
      <c r="O41" s="22"/>
      <c r="P41" s="18"/>
      <c r="Q41" s="18"/>
      <c r="R41" s="23"/>
      <c r="S41" s="23"/>
      <c r="T41" s="23"/>
      <c r="U41" s="23"/>
      <c r="V41" s="23"/>
      <c r="W41" s="25" t="str">
        <f aca="true">IF(COUNT(I41,K41,M41,O41)=0,"",IF(MIN(I41,K41,M41,O41)&lt;TODAY(),"期限切れ",IF(MIN(I41,K41,M41,O41)&lt;=TODAY()+設定!$C$8,"期限が近い","")))</f>
        <v/>
      </c>
      <c r="X41" s="18"/>
    </row>
    <row r="42" customFormat="false" ht="15" hidden="false" customHeight="false" outlineLevel="0" collapsed="false">
      <c r="A42" s="19" t="n">
        <f aca="false">ROW()-4</f>
        <v>38</v>
      </c>
      <c r="B42" s="18"/>
      <c r="C42" s="22"/>
      <c r="D42" s="19" t="str">
        <f aca="false">IF(C42="","",DATEDIF(C42,設定!$C$5,"Y"))</f>
        <v/>
      </c>
      <c r="E42" s="19" t="str">
        <f aca="false">IF(D42="","",IF(D42&lt;30,"20代以下",IF(D42&gt;=60,"60代以上",INT(D42/10)*10&amp;"代")))</f>
        <v/>
      </c>
      <c r="F42" s="18"/>
      <c r="G42" s="23"/>
      <c r="H42" s="17"/>
      <c r="I42" s="22"/>
      <c r="J42" s="17"/>
      <c r="K42" s="22"/>
      <c r="L42" s="17"/>
      <c r="M42" s="22"/>
      <c r="N42" s="24"/>
      <c r="O42" s="22"/>
      <c r="P42" s="18"/>
      <c r="Q42" s="18"/>
      <c r="R42" s="23"/>
      <c r="S42" s="23"/>
      <c r="T42" s="23"/>
      <c r="U42" s="23"/>
      <c r="V42" s="23"/>
      <c r="W42" s="25" t="str">
        <f aca="true">IF(COUNT(I42,K42,M42,O42)=0,"",IF(MIN(I42,K42,M42,O42)&lt;TODAY(),"期限切れ",IF(MIN(I42,K42,M42,O42)&lt;=TODAY()+設定!$C$8,"期限が近い","")))</f>
        <v/>
      </c>
      <c r="X42" s="18"/>
    </row>
    <row r="43" customFormat="false" ht="15" hidden="false" customHeight="false" outlineLevel="0" collapsed="false">
      <c r="A43" s="19" t="n">
        <f aca="false">ROW()-4</f>
        <v>39</v>
      </c>
      <c r="B43" s="18"/>
      <c r="C43" s="22"/>
      <c r="D43" s="19" t="str">
        <f aca="false">IF(C43="","",DATEDIF(C43,設定!$C$5,"Y"))</f>
        <v/>
      </c>
      <c r="E43" s="19" t="str">
        <f aca="false">IF(D43="","",IF(D43&lt;30,"20代以下",IF(D43&gt;=60,"60代以上",INT(D43/10)*10&amp;"代")))</f>
        <v/>
      </c>
      <c r="F43" s="18"/>
      <c r="G43" s="23"/>
      <c r="H43" s="17"/>
      <c r="I43" s="22"/>
      <c r="J43" s="17"/>
      <c r="K43" s="22"/>
      <c r="L43" s="17"/>
      <c r="M43" s="22"/>
      <c r="N43" s="24"/>
      <c r="O43" s="22"/>
      <c r="P43" s="18"/>
      <c r="Q43" s="18"/>
      <c r="R43" s="23"/>
      <c r="S43" s="23"/>
      <c r="T43" s="23"/>
      <c r="U43" s="23"/>
      <c r="V43" s="23"/>
      <c r="W43" s="25" t="str">
        <f aca="true">IF(COUNT(I43,K43,M43,O43)=0,"",IF(MIN(I43,K43,M43,O43)&lt;TODAY(),"期限切れ",IF(MIN(I43,K43,M43,O43)&lt;=TODAY()+設定!$C$8,"期限が近い","")))</f>
        <v/>
      </c>
      <c r="X43" s="18"/>
    </row>
    <row r="44" customFormat="false" ht="15" hidden="false" customHeight="false" outlineLevel="0" collapsed="false">
      <c r="A44" s="19" t="n">
        <f aca="false">ROW()-4</f>
        <v>40</v>
      </c>
      <c r="B44" s="18"/>
      <c r="C44" s="22"/>
      <c r="D44" s="19" t="str">
        <f aca="false">IF(C44="","",DATEDIF(C44,設定!$C$5,"Y"))</f>
        <v/>
      </c>
      <c r="E44" s="19" t="str">
        <f aca="false">IF(D44="","",IF(D44&lt;30,"20代以下",IF(D44&gt;=60,"60代以上",INT(D44/10)*10&amp;"代")))</f>
        <v/>
      </c>
      <c r="F44" s="18"/>
      <c r="G44" s="23"/>
      <c r="H44" s="17"/>
      <c r="I44" s="22"/>
      <c r="J44" s="17"/>
      <c r="K44" s="22"/>
      <c r="L44" s="17"/>
      <c r="M44" s="22"/>
      <c r="N44" s="24"/>
      <c r="O44" s="22"/>
      <c r="P44" s="18"/>
      <c r="Q44" s="18"/>
      <c r="R44" s="23"/>
      <c r="S44" s="23"/>
      <c r="T44" s="23"/>
      <c r="U44" s="23"/>
      <c r="V44" s="23"/>
      <c r="W44" s="25" t="str">
        <f aca="true">IF(COUNT(I44,K44,M44,O44)=0,"",IF(MIN(I44,K44,M44,O44)&lt;TODAY(),"期限切れ",IF(MIN(I44,K44,M44,O44)&lt;=TODAY()+設定!$C$8,"期限が近い","")))</f>
        <v/>
      </c>
      <c r="X44" s="18"/>
    </row>
    <row r="45" customFormat="false" ht="15" hidden="false" customHeight="false" outlineLevel="0" collapsed="false">
      <c r="A45" s="19" t="n">
        <f aca="false">ROW()-4</f>
        <v>41</v>
      </c>
      <c r="B45" s="18"/>
      <c r="C45" s="22"/>
      <c r="D45" s="19" t="str">
        <f aca="false">IF(C45="","",DATEDIF(C45,設定!$C$5,"Y"))</f>
        <v/>
      </c>
      <c r="E45" s="19" t="str">
        <f aca="false">IF(D45="","",IF(D45&lt;30,"20代以下",IF(D45&gt;=60,"60代以上",INT(D45/10)*10&amp;"代")))</f>
        <v/>
      </c>
      <c r="F45" s="18"/>
      <c r="G45" s="23"/>
      <c r="H45" s="17"/>
      <c r="I45" s="22"/>
      <c r="J45" s="17"/>
      <c r="K45" s="22"/>
      <c r="L45" s="17"/>
      <c r="M45" s="22"/>
      <c r="N45" s="24"/>
      <c r="O45" s="22"/>
      <c r="P45" s="18"/>
      <c r="Q45" s="18"/>
      <c r="R45" s="23"/>
      <c r="S45" s="23"/>
      <c r="T45" s="23"/>
      <c r="U45" s="23"/>
      <c r="V45" s="23"/>
      <c r="W45" s="25" t="str">
        <f aca="true">IF(COUNT(I45,K45,M45,O45)=0,"",IF(MIN(I45,K45,M45,O45)&lt;TODAY(),"期限切れ",IF(MIN(I45,K45,M45,O45)&lt;=TODAY()+設定!$C$8,"期限が近い","")))</f>
        <v/>
      </c>
      <c r="X45" s="18"/>
    </row>
    <row r="46" customFormat="false" ht="15" hidden="false" customHeight="false" outlineLevel="0" collapsed="false">
      <c r="A46" s="19" t="n">
        <f aca="false">ROW()-4</f>
        <v>42</v>
      </c>
      <c r="B46" s="18"/>
      <c r="C46" s="22"/>
      <c r="D46" s="19" t="str">
        <f aca="false">IF(C46="","",DATEDIF(C46,設定!$C$5,"Y"))</f>
        <v/>
      </c>
      <c r="E46" s="19" t="str">
        <f aca="false">IF(D46="","",IF(D46&lt;30,"20代以下",IF(D46&gt;=60,"60代以上",INT(D46/10)*10&amp;"代")))</f>
        <v/>
      </c>
      <c r="F46" s="18"/>
      <c r="G46" s="23"/>
      <c r="H46" s="17"/>
      <c r="I46" s="22"/>
      <c r="J46" s="17"/>
      <c r="K46" s="22"/>
      <c r="L46" s="17"/>
      <c r="M46" s="22"/>
      <c r="N46" s="24"/>
      <c r="O46" s="22"/>
      <c r="P46" s="18"/>
      <c r="Q46" s="18"/>
      <c r="R46" s="23"/>
      <c r="S46" s="23"/>
      <c r="T46" s="23"/>
      <c r="U46" s="23"/>
      <c r="V46" s="23"/>
      <c r="W46" s="25" t="str">
        <f aca="true">IF(COUNT(I46,K46,M46,O46)=0,"",IF(MIN(I46,K46,M46,O46)&lt;TODAY(),"期限切れ",IF(MIN(I46,K46,M46,O46)&lt;=TODAY()+設定!$C$8,"期限が近い","")))</f>
        <v/>
      </c>
      <c r="X46" s="18"/>
    </row>
    <row r="47" customFormat="false" ht="15" hidden="false" customHeight="false" outlineLevel="0" collapsed="false">
      <c r="A47" s="19" t="n">
        <f aca="false">ROW()-4</f>
        <v>43</v>
      </c>
      <c r="B47" s="18"/>
      <c r="C47" s="22"/>
      <c r="D47" s="19" t="str">
        <f aca="false">IF(C47="","",DATEDIF(C47,設定!$C$5,"Y"))</f>
        <v/>
      </c>
      <c r="E47" s="19" t="str">
        <f aca="false">IF(D47="","",IF(D47&lt;30,"20代以下",IF(D47&gt;=60,"60代以上",INT(D47/10)*10&amp;"代")))</f>
        <v/>
      </c>
      <c r="F47" s="18"/>
      <c r="G47" s="23"/>
      <c r="H47" s="17"/>
      <c r="I47" s="22"/>
      <c r="J47" s="17"/>
      <c r="K47" s="22"/>
      <c r="L47" s="17"/>
      <c r="M47" s="22"/>
      <c r="N47" s="24"/>
      <c r="O47" s="22"/>
      <c r="P47" s="18"/>
      <c r="Q47" s="18"/>
      <c r="R47" s="23"/>
      <c r="S47" s="23"/>
      <c r="T47" s="23"/>
      <c r="U47" s="23"/>
      <c r="V47" s="23"/>
      <c r="W47" s="25" t="str">
        <f aca="true">IF(COUNT(I47,K47,M47,O47)=0,"",IF(MIN(I47,K47,M47,O47)&lt;TODAY(),"期限切れ",IF(MIN(I47,K47,M47,O47)&lt;=TODAY()+設定!$C$8,"期限が近い","")))</f>
        <v/>
      </c>
      <c r="X47" s="18"/>
    </row>
    <row r="48" customFormat="false" ht="15" hidden="false" customHeight="false" outlineLevel="0" collapsed="false">
      <c r="A48" s="19" t="n">
        <f aca="false">ROW()-4</f>
        <v>44</v>
      </c>
      <c r="B48" s="18"/>
      <c r="C48" s="22"/>
      <c r="D48" s="19" t="str">
        <f aca="false">IF(C48="","",DATEDIF(C48,設定!$C$5,"Y"))</f>
        <v/>
      </c>
      <c r="E48" s="19" t="str">
        <f aca="false">IF(D48="","",IF(D48&lt;30,"20代以下",IF(D48&gt;=60,"60代以上",INT(D48/10)*10&amp;"代")))</f>
        <v/>
      </c>
      <c r="F48" s="18"/>
      <c r="G48" s="23"/>
      <c r="H48" s="17"/>
      <c r="I48" s="22"/>
      <c r="J48" s="17"/>
      <c r="K48" s="22"/>
      <c r="L48" s="17"/>
      <c r="M48" s="22"/>
      <c r="N48" s="24"/>
      <c r="O48" s="22"/>
      <c r="P48" s="18"/>
      <c r="Q48" s="18"/>
      <c r="R48" s="23"/>
      <c r="S48" s="23"/>
      <c r="T48" s="23"/>
      <c r="U48" s="23"/>
      <c r="V48" s="23"/>
      <c r="W48" s="25" t="str">
        <f aca="true">IF(COUNT(I48,K48,M48,O48)=0,"",IF(MIN(I48,K48,M48,O48)&lt;TODAY(),"期限切れ",IF(MIN(I48,K48,M48,O48)&lt;=TODAY()+設定!$C$8,"期限が近い","")))</f>
        <v/>
      </c>
      <c r="X48" s="18"/>
    </row>
    <row r="49" customFormat="false" ht="15" hidden="false" customHeight="false" outlineLevel="0" collapsed="false">
      <c r="A49" s="19" t="n">
        <f aca="false">ROW()-4</f>
        <v>45</v>
      </c>
      <c r="B49" s="18"/>
      <c r="C49" s="22"/>
      <c r="D49" s="19" t="str">
        <f aca="false">IF(C49="","",DATEDIF(C49,設定!$C$5,"Y"))</f>
        <v/>
      </c>
      <c r="E49" s="19" t="str">
        <f aca="false">IF(D49="","",IF(D49&lt;30,"20代以下",IF(D49&gt;=60,"60代以上",INT(D49/10)*10&amp;"代")))</f>
        <v/>
      </c>
      <c r="F49" s="18"/>
      <c r="G49" s="23"/>
      <c r="H49" s="17"/>
      <c r="I49" s="22"/>
      <c r="J49" s="17"/>
      <c r="K49" s="22"/>
      <c r="L49" s="17"/>
      <c r="M49" s="22"/>
      <c r="N49" s="24"/>
      <c r="O49" s="22"/>
      <c r="P49" s="18"/>
      <c r="Q49" s="18"/>
      <c r="R49" s="23"/>
      <c r="S49" s="23"/>
      <c r="T49" s="23"/>
      <c r="U49" s="23"/>
      <c r="V49" s="23"/>
      <c r="W49" s="25" t="str">
        <f aca="true">IF(COUNT(I49,K49,M49,O49)=0,"",IF(MIN(I49,K49,M49,O49)&lt;TODAY(),"期限切れ",IF(MIN(I49,K49,M49,O49)&lt;=TODAY()+設定!$C$8,"期限が近い","")))</f>
        <v/>
      </c>
      <c r="X49" s="18"/>
    </row>
    <row r="50" customFormat="false" ht="15" hidden="false" customHeight="false" outlineLevel="0" collapsed="false">
      <c r="A50" s="19" t="n">
        <f aca="false">ROW()-4</f>
        <v>46</v>
      </c>
      <c r="B50" s="18"/>
      <c r="C50" s="22"/>
      <c r="D50" s="19" t="str">
        <f aca="false">IF(C50="","",DATEDIF(C50,設定!$C$5,"Y"))</f>
        <v/>
      </c>
      <c r="E50" s="19" t="str">
        <f aca="false">IF(D50="","",IF(D50&lt;30,"20代以下",IF(D50&gt;=60,"60代以上",INT(D50/10)*10&amp;"代")))</f>
        <v/>
      </c>
      <c r="F50" s="18"/>
      <c r="G50" s="23"/>
      <c r="H50" s="17"/>
      <c r="I50" s="22"/>
      <c r="J50" s="17"/>
      <c r="K50" s="22"/>
      <c r="L50" s="17"/>
      <c r="M50" s="22"/>
      <c r="N50" s="24"/>
      <c r="O50" s="22"/>
      <c r="P50" s="18"/>
      <c r="Q50" s="18"/>
      <c r="R50" s="23"/>
      <c r="S50" s="23"/>
      <c r="T50" s="23"/>
      <c r="U50" s="23"/>
      <c r="V50" s="23"/>
      <c r="W50" s="25" t="str">
        <f aca="true">IF(COUNT(I50,K50,M50,O50)=0,"",IF(MIN(I50,K50,M50,O50)&lt;TODAY(),"期限切れ",IF(MIN(I50,K50,M50,O50)&lt;=TODAY()+設定!$C$8,"期限が近い","")))</f>
        <v/>
      </c>
      <c r="X50" s="18"/>
    </row>
    <row r="51" customFormat="false" ht="15" hidden="false" customHeight="false" outlineLevel="0" collapsed="false">
      <c r="A51" s="19" t="n">
        <f aca="false">ROW()-4</f>
        <v>47</v>
      </c>
      <c r="B51" s="18"/>
      <c r="C51" s="22"/>
      <c r="D51" s="19" t="str">
        <f aca="false">IF(C51="","",DATEDIF(C51,設定!$C$5,"Y"))</f>
        <v/>
      </c>
      <c r="E51" s="19" t="str">
        <f aca="false">IF(D51="","",IF(D51&lt;30,"20代以下",IF(D51&gt;=60,"60代以上",INT(D51/10)*10&amp;"代")))</f>
        <v/>
      </c>
      <c r="F51" s="18"/>
      <c r="G51" s="23"/>
      <c r="H51" s="17"/>
      <c r="I51" s="22"/>
      <c r="J51" s="17"/>
      <c r="K51" s="22"/>
      <c r="L51" s="17"/>
      <c r="M51" s="22"/>
      <c r="N51" s="24"/>
      <c r="O51" s="22"/>
      <c r="P51" s="18"/>
      <c r="Q51" s="18"/>
      <c r="R51" s="23"/>
      <c r="S51" s="23"/>
      <c r="T51" s="23"/>
      <c r="U51" s="23"/>
      <c r="V51" s="23"/>
      <c r="W51" s="25" t="str">
        <f aca="true">IF(COUNT(I51,K51,M51,O51)=0,"",IF(MIN(I51,K51,M51,O51)&lt;TODAY(),"期限切れ",IF(MIN(I51,K51,M51,O51)&lt;=TODAY()+設定!$C$8,"期限が近い","")))</f>
        <v/>
      </c>
      <c r="X51" s="18"/>
    </row>
    <row r="52" customFormat="false" ht="15" hidden="false" customHeight="false" outlineLevel="0" collapsed="false">
      <c r="A52" s="19" t="n">
        <f aca="false">ROW()-4</f>
        <v>48</v>
      </c>
      <c r="B52" s="18"/>
      <c r="C52" s="22"/>
      <c r="D52" s="19" t="str">
        <f aca="false">IF(C52="","",DATEDIF(C52,設定!$C$5,"Y"))</f>
        <v/>
      </c>
      <c r="E52" s="19" t="str">
        <f aca="false">IF(D52="","",IF(D52&lt;30,"20代以下",IF(D52&gt;=60,"60代以上",INT(D52/10)*10&amp;"代")))</f>
        <v/>
      </c>
      <c r="F52" s="18"/>
      <c r="G52" s="23"/>
      <c r="H52" s="17"/>
      <c r="I52" s="22"/>
      <c r="J52" s="17"/>
      <c r="K52" s="22"/>
      <c r="L52" s="17"/>
      <c r="M52" s="22"/>
      <c r="N52" s="24"/>
      <c r="O52" s="22"/>
      <c r="P52" s="18"/>
      <c r="Q52" s="18"/>
      <c r="R52" s="23"/>
      <c r="S52" s="23"/>
      <c r="T52" s="23"/>
      <c r="U52" s="23"/>
      <c r="V52" s="23"/>
      <c r="W52" s="25" t="str">
        <f aca="true">IF(COUNT(I52,K52,M52,O52)=0,"",IF(MIN(I52,K52,M52,O52)&lt;TODAY(),"期限切れ",IF(MIN(I52,K52,M52,O52)&lt;=TODAY()+設定!$C$8,"期限が近い","")))</f>
        <v/>
      </c>
      <c r="X52" s="18"/>
    </row>
    <row r="53" customFormat="false" ht="15" hidden="false" customHeight="false" outlineLevel="0" collapsed="false">
      <c r="A53" s="19" t="n">
        <f aca="false">ROW()-4</f>
        <v>49</v>
      </c>
      <c r="B53" s="18"/>
      <c r="C53" s="22"/>
      <c r="D53" s="19" t="str">
        <f aca="false">IF(C53="","",DATEDIF(C53,設定!$C$5,"Y"))</f>
        <v/>
      </c>
      <c r="E53" s="19" t="str">
        <f aca="false">IF(D53="","",IF(D53&lt;30,"20代以下",IF(D53&gt;=60,"60代以上",INT(D53/10)*10&amp;"代")))</f>
        <v/>
      </c>
      <c r="F53" s="18"/>
      <c r="G53" s="23"/>
      <c r="H53" s="17"/>
      <c r="I53" s="22"/>
      <c r="J53" s="17"/>
      <c r="K53" s="22"/>
      <c r="L53" s="17"/>
      <c r="M53" s="22"/>
      <c r="N53" s="24"/>
      <c r="O53" s="22"/>
      <c r="P53" s="18"/>
      <c r="Q53" s="18"/>
      <c r="R53" s="23"/>
      <c r="S53" s="23"/>
      <c r="T53" s="23"/>
      <c r="U53" s="23"/>
      <c r="V53" s="23"/>
      <c r="W53" s="25" t="str">
        <f aca="true">IF(COUNT(I53,K53,M53,O53)=0,"",IF(MIN(I53,K53,M53,O53)&lt;TODAY(),"期限切れ",IF(MIN(I53,K53,M53,O53)&lt;=TODAY()+設定!$C$8,"期限が近い","")))</f>
        <v/>
      </c>
      <c r="X53" s="18"/>
    </row>
    <row r="54" customFormat="false" ht="15" hidden="false" customHeight="false" outlineLevel="0" collapsed="false">
      <c r="A54" s="19" t="n">
        <f aca="false">ROW()-4</f>
        <v>50</v>
      </c>
      <c r="B54" s="18"/>
      <c r="C54" s="22"/>
      <c r="D54" s="19" t="str">
        <f aca="false">IF(C54="","",DATEDIF(C54,設定!$C$5,"Y"))</f>
        <v/>
      </c>
      <c r="E54" s="19" t="str">
        <f aca="false">IF(D54="","",IF(D54&lt;30,"20代以下",IF(D54&gt;=60,"60代以上",INT(D54/10)*10&amp;"代")))</f>
        <v/>
      </c>
      <c r="F54" s="18"/>
      <c r="G54" s="23"/>
      <c r="H54" s="17"/>
      <c r="I54" s="22"/>
      <c r="J54" s="17"/>
      <c r="K54" s="22"/>
      <c r="L54" s="17"/>
      <c r="M54" s="22"/>
      <c r="N54" s="24"/>
      <c r="O54" s="22"/>
      <c r="P54" s="18"/>
      <c r="Q54" s="18"/>
      <c r="R54" s="23"/>
      <c r="S54" s="23"/>
      <c r="T54" s="23"/>
      <c r="U54" s="23"/>
      <c r="V54" s="23"/>
      <c r="W54" s="25" t="str">
        <f aca="true">IF(COUNT(I54,K54,M54,O54)=0,"",IF(MIN(I54,K54,M54,O54)&lt;TODAY(),"期限切れ",IF(MIN(I54,K54,M54,O54)&lt;=TODAY()+設定!$C$8,"期限が近い","")))</f>
        <v/>
      </c>
      <c r="X54" s="18"/>
    </row>
    <row r="55" customFormat="false" ht="15" hidden="false" customHeight="false" outlineLevel="0" collapsed="false">
      <c r="A55" s="19" t="n">
        <f aca="false">ROW()-4</f>
        <v>51</v>
      </c>
      <c r="B55" s="18"/>
      <c r="C55" s="22"/>
      <c r="D55" s="19" t="str">
        <f aca="false">IF(C55="","",DATEDIF(C55,設定!$C$5,"Y"))</f>
        <v/>
      </c>
      <c r="E55" s="19" t="str">
        <f aca="false">IF(D55="","",IF(D55&lt;30,"20代以下",IF(D55&gt;=60,"60代以上",INT(D55/10)*10&amp;"代")))</f>
        <v/>
      </c>
      <c r="F55" s="18"/>
      <c r="G55" s="23"/>
      <c r="H55" s="17"/>
      <c r="I55" s="22"/>
      <c r="J55" s="17"/>
      <c r="K55" s="22"/>
      <c r="L55" s="17"/>
      <c r="M55" s="22"/>
      <c r="N55" s="24"/>
      <c r="O55" s="22"/>
      <c r="P55" s="18"/>
      <c r="Q55" s="18"/>
      <c r="R55" s="23"/>
      <c r="S55" s="23"/>
      <c r="T55" s="23"/>
      <c r="U55" s="23"/>
      <c r="V55" s="23"/>
      <c r="W55" s="25" t="str">
        <f aca="true">IF(COUNT(I55,K55,M55,O55)=0,"",IF(MIN(I55,K55,M55,O55)&lt;TODAY(),"期限切れ",IF(MIN(I55,K55,M55,O55)&lt;=TODAY()+設定!$C$8,"期限が近い","")))</f>
        <v/>
      </c>
      <c r="X55" s="18"/>
    </row>
    <row r="56" customFormat="false" ht="15" hidden="false" customHeight="false" outlineLevel="0" collapsed="false">
      <c r="A56" s="19" t="n">
        <f aca="false">ROW()-4</f>
        <v>52</v>
      </c>
      <c r="B56" s="18"/>
      <c r="C56" s="22"/>
      <c r="D56" s="19" t="str">
        <f aca="false">IF(C56="","",DATEDIF(C56,設定!$C$5,"Y"))</f>
        <v/>
      </c>
      <c r="E56" s="19" t="str">
        <f aca="false">IF(D56="","",IF(D56&lt;30,"20代以下",IF(D56&gt;=60,"60代以上",INT(D56/10)*10&amp;"代")))</f>
        <v/>
      </c>
      <c r="F56" s="18"/>
      <c r="G56" s="23"/>
      <c r="H56" s="17"/>
      <c r="I56" s="22"/>
      <c r="J56" s="17"/>
      <c r="K56" s="22"/>
      <c r="L56" s="17"/>
      <c r="M56" s="22"/>
      <c r="N56" s="24"/>
      <c r="O56" s="22"/>
      <c r="P56" s="18"/>
      <c r="Q56" s="18"/>
      <c r="R56" s="23"/>
      <c r="S56" s="23"/>
      <c r="T56" s="23"/>
      <c r="U56" s="23"/>
      <c r="V56" s="23"/>
      <c r="W56" s="25" t="str">
        <f aca="true">IF(COUNT(I56,K56,M56,O56)=0,"",IF(MIN(I56,K56,M56,O56)&lt;TODAY(),"期限切れ",IF(MIN(I56,K56,M56,O56)&lt;=TODAY()+設定!$C$8,"期限が近い","")))</f>
        <v/>
      </c>
      <c r="X56" s="18"/>
    </row>
    <row r="57" customFormat="false" ht="15" hidden="false" customHeight="false" outlineLevel="0" collapsed="false">
      <c r="A57" s="19" t="n">
        <f aca="false">ROW()-4</f>
        <v>53</v>
      </c>
      <c r="B57" s="18"/>
      <c r="C57" s="22"/>
      <c r="D57" s="19" t="str">
        <f aca="false">IF(C57="","",DATEDIF(C57,設定!$C$5,"Y"))</f>
        <v/>
      </c>
      <c r="E57" s="19" t="str">
        <f aca="false">IF(D57="","",IF(D57&lt;30,"20代以下",IF(D57&gt;=60,"60代以上",INT(D57/10)*10&amp;"代")))</f>
        <v/>
      </c>
      <c r="F57" s="18"/>
      <c r="G57" s="23"/>
      <c r="H57" s="17"/>
      <c r="I57" s="22"/>
      <c r="J57" s="17"/>
      <c r="K57" s="22"/>
      <c r="L57" s="17"/>
      <c r="M57" s="22"/>
      <c r="N57" s="24"/>
      <c r="O57" s="22"/>
      <c r="P57" s="18"/>
      <c r="Q57" s="18"/>
      <c r="R57" s="23"/>
      <c r="S57" s="23"/>
      <c r="T57" s="23"/>
      <c r="U57" s="23"/>
      <c r="V57" s="23"/>
      <c r="W57" s="25" t="str">
        <f aca="true">IF(COUNT(I57,K57,M57,O57)=0,"",IF(MIN(I57,K57,M57,O57)&lt;TODAY(),"期限切れ",IF(MIN(I57,K57,M57,O57)&lt;=TODAY()+設定!$C$8,"期限が近い","")))</f>
        <v/>
      </c>
      <c r="X57" s="18"/>
    </row>
    <row r="58" customFormat="false" ht="15" hidden="false" customHeight="false" outlineLevel="0" collapsed="false">
      <c r="A58" s="19" t="n">
        <f aca="false">ROW()-4</f>
        <v>54</v>
      </c>
      <c r="B58" s="18"/>
      <c r="C58" s="22"/>
      <c r="D58" s="19" t="str">
        <f aca="false">IF(C58="","",DATEDIF(C58,設定!$C$5,"Y"))</f>
        <v/>
      </c>
      <c r="E58" s="19" t="str">
        <f aca="false">IF(D58="","",IF(D58&lt;30,"20代以下",IF(D58&gt;=60,"60代以上",INT(D58/10)*10&amp;"代")))</f>
        <v/>
      </c>
      <c r="F58" s="18"/>
      <c r="G58" s="23"/>
      <c r="H58" s="17"/>
      <c r="I58" s="22"/>
      <c r="J58" s="17"/>
      <c r="K58" s="22"/>
      <c r="L58" s="17"/>
      <c r="M58" s="22"/>
      <c r="N58" s="24"/>
      <c r="O58" s="22"/>
      <c r="P58" s="18"/>
      <c r="Q58" s="18"/>
      <c r="R58" s="23"/>
      <c r="S58" s="23"/>
      <c r="T58" s="23"/>
      <c r="U58" s="23"/>
      <c r="V58" s="23"/>
      <c r="W58" s="25" t="str">
        <f aca="true">IF(COUNT(I58,K58,M58,O58)=0,"",IF(MIN(I58,K58,M58,O58)&lt;TODAY(),"期限切れ",IF(MIN(I58,K58,M58,O58)&lt;=TODAY()+設定!$C$8,"期限が近い","")))</f>
        <v/>
      </c>
      <c r="X58" s="18"/>
    </row>
    <row r="59" customFormat="false" ht="15" hidden="false" customHeight="false" outlineLevel="0" collapsed="false">
      <c r="A59" s="19" t="n">
        <f aca="false">ROW()-4</f>
        <v>55</v>
      </c>
      <c r="B59" s="18"/>
      <c r="C59" s="22"/>
      <c r="D59" s="19" t="str">
        <f aca="false">IF(C59="","",DATEDIF(C59,設定!$C$5,"Y"))</f>
        <v/>
      </c>
      <c r="E59" s="19" t="str">
        <f aca="false">IF(D59="","",IF(D59&lt;30,"20代以下",IF(D59&gt;=60,"60代以上",INT(D59/10)*10&amp;"代")))</f>
        <v/>
      </c>
      <c r="F59" s="18"/>
      <c r="G59" s="23"/>
      <c r="H59" s="17"/>
      <c r="I59" s="22"/>
      <c r="J59" s="17"/>
      <c r="K59" s="22"/>
      <c r="L59" s="17"/>
      <c r="M59" s="22"/>
      <c r="N59" s="24"/>
      <c r="O59" s="22"/>
      <c r="P59" s="18"/>
      <c r="Q59" s="18"/>
      <c r="R59" s="23"/>
      <c r="S59" s="23"/>
      <c r="T59" s="23"/>
      <c r="U59" s="23"/>
      <c r="V59" s="23"/>
      <c r="W59" s="25" t="str">
        <f aca="true">IF(COUNT(I59,K59,M59,O59)=0,"",IF(MIN(I59,K59,M59,O59)&lt;TODAY(),"期限切れ",IF(MIN(I59,K59,M59,O59)&lt;=TODAY()+設定!$C$8,"期限が近い","")))</f>
        <v/>
      </c>
      <c r="X59" s="18"/>
    </row>
    <row r="60" customFormat="false" ht="15" hidden="false" customHeight="false" outlineLevel="0" collapsed="false">
      <c r="A60" s="19" t="n">
        <f aca="false">ROW()-4</f>
        <v>56</v>
      </c>
      <c r="B60" s="18"/>
      <c r="C60" s="22"/>
      <c r="D60" s="19" t="str">
        <f aca="false">IF(C60="","",DATEDIF(C60,設定!$C$5,"Y"))</f>
        <v/>
      </c>
      <c r="E60" s="19" t="str">
        <f aca="false">IF(D60="","",IF(D60&lt;30,"20代以下",IF(D60&gt;=60,"60代以上",INT(D60/10)*10&amp;"代")))</f>
        <v/>
      </c>
      <c r="F60" s="18"/>
      <c r="G60" s="23"/>
      <c r="H60" s="17"/>
      <c r="I60" s="22"/>
      <c r="J60" s="17"/>
      <c r="K60" s="22"/>
      <c r="L60" s="17"/>
      <c r="M60" s="22"/>
      <c r="N60" s="24"/>
      <c r="O60" s="22"/>
      <c r="P60" s="18"/>
      <c r="Q60" s="18"/>
      <c r="R60" s="23"/>
      <c r="S60" s="23"/>
      <c r="T60" s="23"/>
      <c r="U60" s="23"/>
      <c r="V60" s="23"/>
      <c r="W60" s="25" t="str">
        <f aca="true">IF(COUNT(I60,K60,M60,O60)=0,"",IF(MIN(I60,K60,M60,O60)&lt;TODAY(),"期限切れ",IF(MIN(I60,K60,M60,O60)&lt;=TODAY()+設定!$C$8,"期限が近い","")))</f>
        <v/>
      </c>
      <c r="X60" s="18"/>
    </row>
    <row r="61" customFormat="false" ht="15" hidden="false" customHeight="false" outlineLevel="0" collapsed="false">
      <c r="A61" s="19" t="n">
        <f aca="false">ROW()-4</f>
        <v>57</v>
      </c>
      <c r="B61" s="18"/>
      <c r="C61" s="22"/>
      <c r="D61" s="19" t="str">
        <f aca="false">IF(C61="","",DATEDIF(C61,設定!$C$5,"Y"))</f>
        <v/>
      </c>
      <c r="E61" s="19" t="str">
        <f aca="false">IF(D61="","",IF(D61&lt;30,"20代以下",IF(D61&gt;=60,"60代以上",INT(D61/10)*10&amp;"代")))</f>
        <v/>
      </c>
      <c r="F61" s="18"/>
      <c r="G61" s="23"/>
      <c r="H61" s="17"/>
      <c r="I61" s="22"/>
      <c r="J61" s="17"/>
      <c r="K61" s="22"/>
      <c r="L61" s="17"/>
      <c r="M61" s="22"/>
      <c r="N61" s="24"/>
      <c r="O61" s="22"/>
      <c r="P61" s="18"/>
      <c r="Q61" s="18"/>
      <c r="R61" s="23"/>
      <c r="S61" s="23"/>
      <c r="T61" s="23"/>
      <c r="U61" s="23"/>
      <c r="V61" s="23"/>
      <c r="W61" s="25" t="str">
        <f aca="true">IF(COUNT(I61,K61,M61,O61)=0,"",IF(MIN(I61,K61,M61,O61)&lt;TODAY(),"期限切れ",IF(MIN(I61,K61,M61,O61)&lt;=TODAY()+設定!$C$8,"期限が近い","")))</f>
        <v/>
      </c>
      <c r="X61" s="18"/>
    </row>
    <row r="62" customFormat="false" ht="15" hidden="false" customHeight="false" outlineLevel="0" collapsed="false">
      <c r="A62" s="19" t="n">
        <f aca="false">ROW()-4</f>
        <v>58</v>
      </c>
      <c r="B62" s="18"/>
      <c r="C62" s="22"/>
      <c r="D62" s="19" t="str">
        <f aca="false">IF(C62="","",DATEDIF(C62,設定!$C$5,"Y"))</f>
        <v/>
      </c>
      <c r="E62" s="19" t="str">
        <f aca="false">IF(D62="","",IF(D62&lt;30,"20代以下",IF(D62&gt;=60,"60代以上",INT(D62/10)*10&amp;"代")))</f>
        <v/>
      </c>
      <c r="F62" s="18"/>
      <c r="G62" s="23"/>
      <c r="H62" s="17"/>
      <c r="I62" s="22"/>
      <c r="J62" s="17"/>
      <c r="K62" s="22"/>
      <c r="L62" s="17"/>
      <c r="M62" s="22"/>
      <c r="N62" s="24"/>
      <c r="O62" s="22"/>
      <c r="P62" s="18"/>
      <c r="Q62" s="18"/>
      <c r="R62" s="23"/>
      <c r="S62" s="23"/>
      <c r="T62" s="23"/>
      <c r="U62" s="23"/>
      <c r="V62" s="23"/>
      <c r="W62" s="25" t="str">
        <f aca="true">IF(COUNT(I62,K62,M62,O62)=0,"",IF(MIN(I62,K62,M62,O62)&lt;TODAY(),"期限切れ",IF(MIN(I62,K62,M62,O62)&lt;=TODAY()+設定!$C$8,"期限が近い","")))</f>
        <v/>
      </c>
      <c r="X62" s="18"/>
    </row>
    <row r="63" customFormat="false" ht="15" hidden="false" customHeight="false" outlineLevel="0" collapsed="false">
      <c r="A63" s="19" t="n">
        <f aca="false">ROW()-4</f>
        <v>59</v>
      </c>
      <c r="B63" s="18"/>
      <c r="C63" s="22"/>
      <c r="D63" s="19" t="str">
        <f aca="false">IF(C63="","",DATEDIF(C63,設定!$C$5,"Y"))</f>
        <v/>
      </c>
      <c r="E63" s="19" t="str">
        <f aca="false">IF(D63="","",IF(D63&lt;30,"20代以下",IF(D63&gt;=60,"60代以上",INT(D63/10)*10&amp;"代")))</f>
        <v/>
      </c>
      <c r="F63" s="18"/>
      <c r="G63" s="23"/>
      <c r="H63" s="17"/>
      <c r="I63" s="22"/>
      <c r="J63" s="17"/>
      <c r="K63" s="22"/>
      <c r="L63" s="17"/>
      <c r="M63" s="22"/>
      <c r="N63" s="24"/>
      <c r="O63" s="22"/>
      <c r="P63" s="18"/>
      <c r="Q63" s="18"/>
      <c r="R63" s="23"/>
      <c r="S63" s="23"/>
      <c r="T63" s="23"/>
      <c r="U63" s="23"/>
      <c r="V63" s="23"/>
      <c r="W63" s="25" t="str">
        <f aca="true">IF(COUNT(I63,K63,M63,O63)=0,"",IF(MIN(I63,K63,M63,O63)&lt;TODAY(),"期限切れ",IF(MIN(I63,K63,M63,O63)&lt;=TODAY()+設定!$C$8,"期限が近い","")))</f>
        <v/>
      </c>
      <c r="X63" s="18"/>
    </row>
    <row r="64" customFormat="false" ht="15" hidden="false" customHeight="false" outlineLevel="0" collapsed="false">
      <c r="A64" s="19" t="n">
        <f aca="false">ROW()-4</f>
        <v>60</v>
      </c>
      <c r="B64" s="18"/>
      <c r="C64" s="22"/>
      <c r="D64" s="19" t="str">
        <f aca="false">IF(C64="","",DATEDIF(C64,設定!$C$5,"Y"))</f>
        <v/>
      </c>
      <c r="E64" s="19" t="str">
        <f aca="false">IF(D64="","",IF(D64&lt;30,"20代以下",IF(D64&gt;=60,"60代以上",INT(D64/10)*10&amp;"代")))</f>
        <v/>
      </c>
      <c r="F64" s="18"/>
      <c r="G64" s="23"/>
      <c r="H64" s="17"/>
      <c r="I64" s="22"/>
      <c r="J64" s="17"/>
      <c r="K64" s="22"/>
      <c r="L64" s="17"/>
      <c r="M64" s="22"/>
      <c r="N64" s="24"/>
      <c r="O64" s="22"/>
      <c r="P64" s="18"/>
      <c r="Q64" s="18"/>
      <c r="R64" s="23"/>
      <c r="S64" s="23"/>
      <c r="T64" s="23"/>
      <c r="U64" s="23"/>
      <c r="V64" s="23"/>
      <c r="W64" s="25" t="str">
        <f aca="true">IF(COUNT(I64,K64,M64,O64)=0,"",IF(MIN(I64,K64,M64,O64)&lt;TODAY(),"期限切れ",IF(MIN(I64,K64,M64,O64)&lt;=TODAY()+設定!$C$8,"期限が近い","")))</f>
        <v/>
      </c>
      <c r="X64" s="18"/>
    </row>
    <row r="65" customFormat="false" ht="15" hidden="false" customHeight="false" outlineLevel="0" collapsed="false">
      <c r="A65" s="19" t="n">
        <f aca="false">ROW()-4</f>
        <v>61</v>
      </c>
      <c r="B65" s="18"/>
      <c r="C65" s="22"/>
      <c r="D65" s="19" t="str">
        <f aca="false">IF(C65="","",DATEDIF(C65,設定!$C$5,"Y"))</f>
        <v/>
      </c>
      <c r="E65" s="19" t="str">
        <f aca="false">IF(D65="","",IF(D65&lt;30,"20代以下",IF(D65&gt;=60,"60代以上",INT(D65/10)*10&amp;"代")))</f>
        <v/>
      </c>
      <c r="F65" s="18"/>
      <c r="G65" s="23"/>
      <c r="H65" s="17"/>
      <c r="I65" s="22"/>
      <c r="J65" s="17"/>
      <c r="K65" s="22"/>
      <c r="L65" s="17"/>
      <c r="M65" s="22"/>
      <c r="N65" s="24"/>
      <c r="O65" s="22"/>
      <c r="P65" s="18"/>
      <c r="Q65" s="18"/>
      <c r="R65" s="23"/>
      <c r="S65" s="23"/>
      <c r="T65" s="23"/>
      <c r="U65" s="23"/>
      <c r="V65" s="23"/>
      <c r="W65" s="25" t="str">
        <f aca="true">IF(COUNT(I65,K65,M65,O65)=0,"",IF(MIN(I65,K65,M65,O65)&lt;TODAY(),"期限切れ",IF(MIN(I65,K65,M65,O65)&lt;=TODAY()+設定!$C$8,"期限が近い","")))</f>
        <v/>
      </c>
      <c r="X65" s="18"/>
    </row>
    <row r="66" customFormat="false" ht="15" hidden="false" customHeight="false" outlineLevel="0" collapsed="false">
      <c r="A66" s="19" t="n">
        <f aca="false">ROW()-4</f>
        <v>62</v>
      </c>
      <c r="B66" s="18"/>
      <c r="C66" s="22"/>
      <c r="D66" s="19" t="str">
        <f aca="false">IF(C66="","",DATEDIF(C66,設定!$C$5,"Y"))</f>
        <v/>
      </c>
      <c r="E66" s="19" t="str">
        <f aca="false">IF(D66="","",IF(D66&lt;30,"20代以下",IF(D66&gt;=60,"60代以上",INT(D66/10)*10&amp;"代")))</f>
        <v/>
      </c>
      <c r="F66" s="18"/>
      <c r="G66" s="23"/>
      <c r="H66" s="17"/>
      <c r="I66" s="22"/>
      <c r="J66" s="17"/>
      <c r="K66" s="22"/>
      <c r="L66" s="17"/>
      <c r="M66" s="22"/>
      <c r="N66" s="24"/>
      <c r="O66" s="22"/>
      <c r="P66" s="18"/>
      <c r="Q66" s="18"/>
      <c r="R66" s="23"/>
      <c r="S66" s="23"/>
      <c r="T66" s="23"/>
      <c r="U66" s="23"/>
      <c r="V66" s="23"/>
      <c r="W66" s="25" t="str">
        <f aca="true">IF(COUNT(I66,K66,M66,O66)=0,"",IF(MIN(I66,K66,M66,O66)&lt;TODAY(),"期限切れ",IF(MIN(I66,K66,M66,O66)&lt;=TODAY()+設定!$C$8,"期限が近い","")))</f>
        <v/>
      </c>
      <c r="X66" s="18"/>
    </row>
    <row r="67" customFormat="false" ht="15" hidden="false" customHeight="false" outlineLevel="0" collapsed="false">
      <c r="A67" s="19" t="n">
        <f aca="false">ROW()-4</f>
        <v>63</v>
      </c>
      <c r="B67" s="18"/>
      <c r="C67" s="22"/>
      <c r="D67" s="19" t="str">
        <f aca="false">IF(C67="","",DATEDIF(C67,設定!$C$5,"Y"))</f>
        <v/>
      </c>
      <c r="E67" s="19" t="str">
        <f aca="false">IF(D67="","",IF(D67&lt;30,"20代以下",IF(D67&gt;=60,"60代以上",INT(D67/10)*10&amp;"代")))</f>
        <v/>
      </c>
      <c r="F67" s="18"/>
      <c r="G67" s="23"/>
      <c r="H67" s="17"/>
      <c r="I67" s="22"/>
      <c r="J67" s="17"/>
      <c r="K67" s="22"/>
      <c r="L67" s="17"/>
      <c r="M67" s="22"/>
      <c r="N67" s="24"/>
      <c r="O67" s="22"/>
      <c r="P67" s="18"/>
      <c r="Q67" s="18"/>
      <c r="R67" s="23"/>
      <c r="S67" s="23"/>
      <c r="T67" s="23"/>
      <c r="U67" s="23"/>
      <c r="V67" s="23"/>
      <c r="W67" s="25" t="str">
        <f aca="true">IF(COUNT(I67,K67,M67,O67)=0,"",IF(MIN(I67,K67,M67,O67)&lt;TODAY(),"期限切れ",IF(MIN(I67,K67,M67,O67)&lt;=TODAY()+設定!$C$8,"期限が近い","")))</f>
        <v/>
      </c>
      <c r="X67" s="18"/>
    </row>
    <row r="68" customFormat="false" ht="15" hidden="false" customHeight="false" outlineLevel="0" collapsed="false">
      <c r="A68" s="19" t="n">
        <f aca="false">ROW()-4</f>
        <v>64</v>
      </c>
      <c r="B68" s="18"/>
      <c r="C68" s="22"/>
      <c r="D68" s="19" t="str">
        <f aca="false">IF(C68="","",DATEDIF(C68,設定!$C$5,"Y"))</f>
        <v/>
      </c>
      <c r="E68" s="19" t="str">
        <f aca="false">IF(D68="","",IF(D68&lt;30,"20代以下",IF(D68&gt;=60,"60代以上",INT(D68/10)*10&amp;"代")))</f>
        <v/>
      </c>
      <c r="F68" s="18"/>
      <c r="G68" s="23"/>
      <c r="H68" s="17"/>
      <c r="I68" s="22"/>
      <c r="J68" s="17"/>
      <c r="K68" s="22"/>
      <c r="L68" s="17"/>
      <c r="M68" s="22"/>
      <c r="N68" s="24"/>
      <c r="O68" s="22"/>
      <c r="P68" s="18"/>
      <c r="Q68" s="18"/>
      <c r="R68" s="23"/>
      <c r="S68" s="23"/>
      <c r="T68" s="23"/>
      <c r="U68" s="23"/>
      <c r="V68" s="23"/>
      <c r="W68" s="25" t="str">
        <f aca="true">IF(COUNT(I68,K68,M68,O68)=0,"",IF(MIN(I68,K68,M68,O68)&lt;TODAY(),"期限切れ",IF(MIN(I68,K68,M68,O68)&lt;=TODAY()+設定!$C$8,"期限が近い","")))</f>
        <v/>
      </c>
      <c r="X68" s="18"/>
    </row>
    <row r="69" customFormat="false" ht="15" hidden="false" customHeight="false" outlineLevel="0" collapsed="false">
      <c r="A69" s="19" t="n">
        <f aca="false">ROW()-4</f>
        <v>65</v>
      </c>
      <c r="B69" s="18"/>
      <c r="C69" s="22"/>
      <c r="D69" s="19" t="str">
        <f aca="false">IF(C69="","",DATEDIF(C69,設定!$C$5,"Y"))</f>
        <v/>
      </c>
      <c r="E69" s="19" t="str">
        <f aca="false">IF(D69="","",IF(D69&lt;30,"20代以下",IF(D69&gt;=60,"60代以上",INT(D69/10)*10&amp;"代")))</f>
        <v/>
      </c>
      <c r="F69" s="18"/>
      <c r="G69" s="23"/>
      <c r="H69" s="17"/>
      <c r="I69" s="22"/>
      <c r="J69" s="17"/>
      <c r="K69" s="22"/>
      <c r="L69" s="17"/>
      <c r="M69" s="22"/>
      <c r="N69" s="24"/>
      <c r="O69" s="22"/>
      <c r="P69" s="18"/>
      <c r="Q69" s="18"/>
      <c r="R69" s="23"/>
      <c r="S69" s="23"/>
      <c r="T69" s="23"/>
      <c r="U69" s="23"/>
      <c r="V69" s="23"/>
      <c r="W69" s="25" t="str">
        <f aca="true">IF(COUNT(I69,K69,M69,O69)=0,"",IF(MIN(I69,K69,M69,O69)&lt;TODAY(),"期限切れ",IF(MIN(I69,K69,M69,O69)&lt;=TODAY()+設定!$C$8,"期限が近い","")))</f>
        <v/>
      </c>
      <c r="X69" s="18"/>
    </row>
    <row r="70" customFormat="false" ht="15" hidden="false" customHeight="false" outlineLevel="0" collapsed="false">
      <c r="A70" s="19" t="n">
        <f aca="false">ROW()-4</f>
        <v>66</v>
      </c>
      <c r="B70" s="18"/>
      <c r="C70" s="22"/>
      <c r="D70" s="19" t="str">
        <f aca="false">IF(C70="","",DATEDIF(C70,設定!$C$5,"Y"))</f>
        <v/>
      </c>
      <c r="E70" s="19" t="str">
        <f aca="false">IF(D70="","",IF(D70&lt;30,"20代以下",IF(D70&gt;=60,"60代以上",INT(D70/10)*10&amp;"代")))</f>
        <v/>
      </c>
      <c r="F70" s="18"/>
      <c r="G70" s="23"/>
      <c r="H70" s="17"/>
      <c r="I70" s="22"/>
      <c r="J70" s="17"/>
      <c r="K70" s="22"/>
      <c r="L70" s="17"/>
      <c r="M70" s="22"/>
      <c r="N70" s="24"/>
      <c r="O70" s="22"/>
      <c r="P70" s="18"/>
      <c r="Q70" s="18"/>
      <c r="R70" s="23"/>
      <c r="S70" s="23"/>
      <c r="T70" s="23"/>
      <c r="U70" s="23"/>
      <c r="V70" s="23"/>
      <c r="W70" s="25" t="str">
        <f aca="true">IF(COUNT(I70,K70,M70,O70)=0,"",IF(MIN(I70,K70,M70,O70)&lt;TODAY(),"期限切れ",IF(MIN(I70,K70,M70,O70)&lt;=TODAY()+設定!$C$8,"期限が近い","")))</f>
        <v/>
      </c>
      <c r="X70" s="18"/>
    </row>
    <row r="71" customFormat="false" ht="15" hidden="false" customHeight="false" outlineLevel="0" collapsed="false">
      <c r="A71" s="19" t="n">
        <f aca="false">ROW()-4</f>
        <v>67</v>
      </c>
      <c r="B71" s="18"/>
      <c r="C71" s="22"/>
      <c r="D71" s="19" t="str">
        <f aca="false">IF(C71="","",DATEDIF(C71,設定!$C$5,"Y"))</f>
        <v/>
      </c>
      <c r="E71" s="19" t="str">
        <f aca="false">IF(D71="","",IF(D71&lt;30,"20代以下",IF(D71&gt;=60,"60代以上",INT(D71/10)*10&amp;"代")))</f>
        <v/>
      </c>
      <c r="F71" s="18"/>
      <c r="G71" s="23"/>
      <c r="H71" s="17"/>
      <c r="I71" s="22"/>
      <c r="J71" s="17"/>
      <c r="K71" s="22"/>
      <c r="L71" s="17"/>
      <c r="M71" s="22"/>
      <c r="N71" s="24"/>
      <c r="O71" s="22"/>
      <c r="P71" s="18"/>
      <c r="Q71" s="18"/>
      <c r="R71" s="23"/>
      <c r="S71" s="23"/>
      <c r="T71" s="23"/>
      <c r="U71" s="23"/>
      <c r="V71" s="23"/>
      <c r="W71" s="25" t="str">
        <f aca="true">IF(COUNT(I71,K71,M71,O71)=0,"",IF(MIN(I71,K71,M71,O71)&lt;TODAY(),"期限切れ",IF(MIN(I71,K71,M71,O71)&lt;=TODAY()+設定!$C$8,"期限が近い","")))</f>
        <v/>
      </c>
      <c r="X71" s="18"/>
    </row>
    <row r="72" customFormat="false" ht="15" hidden="false" customHeight="false" outlineLevel="0" collapsed="false">
      <c r="A72" s="19" t="n">
        <f aca="false">ROW()-4</f>
        <v>68</v>
      </c>
      <c r="B72" s="18"/>
      <c r="C72" s="22"/>
      <c r="D72" s="19" t="str">
        <f aca="false">IF(C72="","",DATEDIF(C72,設定!$C$5,"Y"))</f>
        <v/>
      </c>
      <c r="E72" s="19" t="str">
        <f aca="false">IF(D72="","",IF(D72&lt;30,"20代以下",IF(D72&gt;=60,"60代以上",INT(D72/10)*10&amp;"代")))</f>
        <v/>
      </c>
      <c r="F72" s="18"/>
      <c r="G72" s="23"/>
      <c r="H72" s="17"/>
      <c r="I72" s="22"/>
      <c r="J72" s="17"/>
      <c r="K72" s="22"/>
      <c r="L72" s="17"/>
      <c r="M72" s="22"/>
      <c r="N72" s="24"/>
      <c r="O72" s="22"/>
      <c r="P72" s="18"/>
      <c r="Q72" s="18"/>
      <c r="R72" s="23"/>
      <c r="S72" s="23"/>
      <c r="T72" s="23"/>
      <c r="U72" s="23"/>
      <c r="V72" s="23"/>
      <c r="W72" s="25" t="str">
        <f aca="true">IF(COUNT(I72,K72,M72,O72)=0,"",IF(MIN(I72,K72,M72,O72)&lt;TODAY(),"期限切れ",IF(MIN(I72,K72,M72,O72)&lt;=TODAY()+設定!$C$8,"期限が近い","")))</f>
        <v/>
      </c>
      <c r="X72" s="18"/>
    </row>
    <row r="73" customFormat="false" ht="15" hidden="false" customHeight="false" outlineLevel="0" collapsed="false">
      <c r="A73" s="19" t="n">
        <f aca="false">ROW()-4</f>
        <v>69</v>
      </c>
      <c r="B73" s="18"/>
      <c r="C73" s="22"/>
      <c r="D73" s="19" t="str">
        <f aca="false">IF(C73="","",DATEDIF(C73,設定!$C$5,"Y"))</f>
        <v/>
      </c>
      <c r="E73" s="19" t="str">
        <f aca="false">IF(D73="","",IF(D73&lt;30,"20代以下",IF(D73&gt;=60,"60代以上",INT(D73/10)*10&amp;"代")))</f>
        <v/>
      </c>
      <c r="F73" s="18"/>
      <c r="G73" s="23"/>
      <c r="H73" s="17"/>
      <c r="I73" s="22"/>
      <c r="J73" s="17"/>
      <c r="K73" s="22"/>
      <c r="L73" s="17"/>
      <c r="M73" s="22"/>
      <c r="N73" s="24"/>
      <c r="O73" s="22"/>
      <c r="P73" s="18"/>
      <c r="Q73" s="18"/>
      <c r="R73" s="23"/>
      <c r="S73" s="23"/>
      <c r="T73" s="23"/>
      <c r="U73" s="23"/>
      <c r="V73" s="23"/>
      <c r="W73" s="25" t="str">
        <f aca="true">IF(COUNT(I73,K73,M73,O73)=0,"",IF(MIN(I73,K73,M73,O73)&lt;TODAY(),"期限切れ",IF(MIN(I73,K73,M73,O73)&lt;=TODAY()+設定!$C$8,"期限が近い","")))</f>
        <v/>
      </c>
      <c r="X73" s="18"/>
    </row>
    <row r="74" customFormat="false" ht="15" hidden="false" customHeight="false" outlineLevel="0" collapsed="false">
      <c r="A74" s="19" t="n">
        <f aca="false">ROW()-4</f>
        <v>70</v>
      </c>
      <c r="B74" s="18"/>
      <c r="C74" s="22"/>
      <c r="D74" s="19" t="str">
        <f aca="false">IF(C74="","",DATEDIF(C74,設定!$C$5,"Y"))</f>
        <v/>
      </c>
      <c r="E74" s="19" t="str">
        <f aca="false">IF(D74="","",IF(D74&lt;30,"20代以下",IF(D74&gt;=60,"60代以上",INT(D74/10)*10&amp;"代")))</f>
        <v/>
      </c>
      <c r="F74" s="18"/>
      <c r="G74" s="23"/>
      <c r="H74" s="17"/>
      <c r="I74" s="22"/>
      <c r="J74" s="17"/>
      <c r="K74" s="22"/>
      <c r="L74" s="17"/>
      <c r="M74" s="22"/>
      <c r="N74" s="24"/>
      <c r="O74" s="22"/>
      <c r="P74" s="18"/>
      <c r="Q74" s="18"/>
      <c r="R74" s="23"/>
      <c r="S74" s="23"/>
      <c r="T74" s="23"/>
      <c r="U74" s="23"/>
      <c r="V74" s="23"/>
      <c r="W74" s="25" t="str">
        <f aca="true">IF(COUNT(I74,K74,M74,O74)=0,"",IF(MIN(I74,K74,M74,O74)&lt;TODAY(),"期限切れ",IF(MIN(I74,K74,M74,O74)&lt;=TODAY()+設定!$C$8,"期限が近い","")))</f>
        <v/>
      </c>
      <c r="X74" s="18"/>
    </row>
    <row r="75" customFormat="false" ht="15" hidden="false" customHeight="false" outlineLevel="0" collapsed="false">
      <c r="A75" s="19" t="n">
        <f aca="false">ROW()-4</f>
        <v>71</v>
      </c>
      <c r="B75" s="18"/>
      <c r="C75" s="22"/>
      <c r="D75" s="19" t="str">
        <f aca="false">IF(C75="","",DATEDIF(C75,設定!$C$5,"Y"))</f>
        <v/>
      </c>
      <c r="E75" s="19" t="str">
        <f aca="false">IF(D75="","",IF(D75&lt;30,"20代以下",IF(D75&gt;=60,"60代以上",INT(D75/10)*10&amp;"代")))</f>
        <v/>
      </c>
      <c r="F75" s="18"/>
      <c r="G75" s="23"/>
      <c r="H75" s="17"/>
      <c r="I75" s="22"/>
      <c r="J75" s="17"/>
      <c r="K75" s="22"/>
      <c r="L75" s="17"/>
      <c r="M75" s="22"/>
      <c r="N75" s="24"/>
      <c r="O75" s="22"/>
      <c r="P75" s="18"/>
      <c r="Q75" s="18"/>
      <c r="R75" s="23"/>
      <c r="S75" s="23"/>
      <c r="T75" s="23"/>
      <c r="U75" s="23"/>
      <c r="V75" s="23"/>
      <c r="W75" s="25" t="str">
        <f aca="true">IF(COUNT(I75,K75,M75,O75)=0,"",IF(MIN(I75,K75,M75,O75)&lt;TODAY(),"期限切れ",IF(MIN(I75,K75,M75,O75)&lt;=TODAY()+設定!$C$8,"期限が近い","")))</f>
        <v/>
      </c>
      <c r="X75" s="18"/>
    </row>
    <row r="76" customFormat="false" ht="15" hidden="false" customHeight="false" outlineLevel="0" collapsed="false">
      <c r="A76" s="19" t="n">
        <f aca="false">ROW()-4</f>
        <v>72</v>
      </c>
      <c r="B76" s="18"/>
      <c r="C76" s="22"/>
      <c r="D76" s="19" t="str">
        <f aca="false">IF(C76="","",DATEDIF(C76,設定!$C$5,"Y"))</f>
        <v/>
      </c>
      <c r="E76" s="19" t="str">
        <f aca="false">IF(D76="","",IF(D76&lt;30,"20代以下",IF(D76&gt;=60,"60代以上",INT(D76/10)*10&amp;"代")))</f>
        <v/>
      </c>
      <c r="F76" s="18"/>
      <c r="G76" s="23"/>
      <c r="H76" s="17"/>
      <c r="I76" s="22"/>
      <c r="J76" s="17"/>
      <c r="K76" s="22"/>
      <c r="L76" s="17"/>
      <c r="M76" s="22"/>
      <c r="N76" s="24"/>
      <c r="O76" s="22"/>
      <c r="P76" s="18"/>
      <c r="Q76" s="18"/>
      <c r="R76" s="23"/>
      <c r="S76" s="23"/>
      <c r="T76" s="23"/>
      <c r="U76" s="23"/>
      <c r="V76" s="23"/>
      <c r="W76" s="25" t="str">
        <f aca="true">IF(COUNT(I76,K76,M76,O76)=0,"",IF(MIN(I76,K76,M76,O76)&lt;TODAY(),"期限切れ",IF(MIN(I76,K76,M76,O76)&lt;=TODAY()+設定!$C$8,"期限が近い","")))</f>
        <v/>
      </c>
      <c r="X76" s="18"/>
    </row>
    <row r="77" customFormat="false" ht="15" hidden="false" customHeight="false" outlineLevel="0" collapsed="false">
      <c r="A77" s="19" t="n">
        <f aca="false">ROW()-4</f>
        <v>73</v>
      </c>
      <c r="B77" s="18"/>
      <c r="C77" s="22"/>
      <c r="D77" s="19" t="str">
        <f aca="false">IF(C77="","",DATEDIF(C77,設定!$C$5,"Y"))</f>
        <v/>
      </c>
      <c r="E77" s="19" t="str">
        <f aca="false">IF(D77="","",IF(D77&lt;30,"20代以下",IF(D77&gt;=60,"60代以上",INT(D77/10)*10&amp;"代")))</f>
        <v/>
      </c>
      <c r="F77" s="18"/>
      <c r="G77" s="23"/>
      <c r="H77" s="17"/>
      <c r="I77" s="22"/>
      <c r="J77" s="17"/>
      <c r="K77" s="22"/>
      <c r="L77" s="17"/>
      <c r="M77" s="22"/>
      <c r="N77" s="24"/>
      <c r="O77" s="22"/>
      <c r="P77" s="18"/>
      <c r="Q77" s="18"/>
      <c r="R77" s="23"/>
      <c r="S77" s="23"/>
      <c r="T77" s="23"/>
      <c r="U77" s="23"/>
      <c r="V77" s="23"/>
      <c r="W77" s="25" t="str">
        <f aca="true">IF(COUNT(I77,K77,M77,O77)=0,"",IF(MIN(I77,K77,M77,O77)&lt;TODAY(),"期限切れ",IF(MIN(I77,K77,M77,O77)&lt;=TODAY()+設定!$C$8,"期限が近い","")))</f>
        <v/>
      </c>
      <c r="X77" s="18"/>
    </row>
    <row r="78" customFormat="false" ht="15" hidden="false" customHeight="false" outlineLevel="0" collapsed="false">
      <c r="A78" s="19" t="n">
        <f aca="false">ROW()-4</f>
        <v>74</v>
      </c>
      <c r="B78" s="18"/>
      <c r="C78" s="22"/>
      <c r="D78" s="19" t="str">
        <f aca="false">IF(C78="","",DATEDIF(C78,設定!$C$5,"Y"))</f>
        <v/>
      </c>
      <c r="E78" s="19" t="str">
        <f aca="false">IF(D78="","",IF(D78&lt;30,"20代以下",IF(D78&gt;=60,"60代以上",INT(D78/10)*10&amp;"代")))</f>
        <v/>
      </c>
      <c r="F78" s="18"/>
      <c r="G78" s="23"/>
      <c r="H78" s="17"/>
      <c r="I78" s="22"/>
      <c r="J78" s="17"/>
      <c r="K78" s="22"/>
      <c r="L78" s="17"/>
      <c r="M78" s="22"/>
      <c r="N78" s="24"/>
      <c r="O78" s="22"/>
      <c r="P78" s="18"/>
      <c r="Q78" s="18"/>
      <c r="R78" s="23"/>
      <c r="S78" s="23"/>
      <c r="T78" s="23"/>
      <c r="U78" s="23"/>
      <c r="V78" s="23"/>
      <c r="W78" s="25" t="str">
        <f aca="true">IF(COUNT(I78,K78,M78,O78)=0,"",IF(MIN(I78,K78,M78,O78)&lt;TODAY(),"期限切れ",IF(MIN(I78,K78,M78,O78)&lt;=TODAY()+設定!$C$8,"期限が近い","")))</f>
        <v/>
      </c>
      <c r="X78" s="18"/>
    </row>
    <row r="79" customFormat="false" ht="15" hidden="false" customHeight="false" outlineLevel="0" collapsed="false">
      <c r="A79" s="19" t="n">
        <f aca="false">ROW()-4</f>
        <v>75</v>
      </c>
      <c r="B79" s="18"/>
      <c r="C79" s="22"/>
      <c r="D79" s="19" t="str">
        <f aca="false">IF(C79="","",DATEDIF(C79,設定!$C$5,"Y"))</f>
        <v/>
      </c>
      <c r="E79" s="19" t="str">
        <f aca="false">IF(D79="","",IF(D79&lt;30,"20代以下",IF(D79&gt;=60,"60代以上",INT(D79/10)*10&amp;"代")))</f>
        <v/>
      </c>
      <c r="F79" s="18"/>
      <c r="G79" s="23"/>
      <c r="H79" s="17"/>
      <c r="I79" s="22"/>
      <c r="J79" s="17"/>
      <c r="K79" s="22"/>
      <c r="L79" s="17"/>
      <c r="M79" s="22"/>
      <c r="N79" s="24"/>
      <c r="O79" s="22"/>
      <c r="P79" s="18"/>
      <c r="Q79" s="18"/>
      <c r="R79" s="23"/>
      <c r="S79" s="23"/>
      <c r="T79" s="23"/>
      <c r="U79" s="23"/>
      <c r="V79" s="23"/>
      <c r="W79" s="25" t="str">
        <f aca="true">IF(COUNT(I79,K79,M79,O79)=0,"",IF(MIN(I79,K79,M79,O79)&lt;TODAY(),"期限切れ",IF(MIN(I79,K79,M79,O79)&lt;=TODAY()+設定!$C$8,"期限が近い","")))</f>
        <v/>
      </c>
      <c r="X79" s="18"/>
    </row>
    <row r="80" customFormat="false" ht="15" hidden="false" customHeight="false" outlineLevel="0" collapsed="false">
      <c r="A80" s="19" t="n">
        <f aca="false">ROW()-4</f>
        <v>76</v>
      </c>
      <c r="B80" s="18"/>
      <c r="C80" s="22"/>
      <c r="D80" s="19" t="str">
        <f aca="false">IF(C80="","",DATEDIF(C80,設定!$C$5,"Y"))</f>
        <v/>
      </c>
      <c r="E80" s="19" t="str">
        <f aca="false">IF(D80="","",IF(D80&lt;30,"20代以下",IF(D80&gt;=60,"60代以上",INT(D80/10)*10&amp;"代")))</f>
        <v/>
      </c>
      <c r="F80" s="18"/>
      <c r="G80" s="23"/>
      <c r="H80" s="17"/>
      <c r="I80" s="22"/>
      <c r="J80" s="17"/>
      <c r="K80" s="22"/>
      <c r="L80" s="17"/>
      <c r="M80" s="22"/>
      <c r="N80" s="24"/>
      <c r="O80" s="22"/>
      <c r="P80" s="18"/>
      <c r="Q80" s="18"/>
      <c r="R80" s="23"/>
      <c r="S80" s="23"/>
      <c r="T80" s="23"/>
      <c r="U80" s="23"/>
      <c r="V80" s="23"/>
      <c r="W80" s="25" t="str">
        <f aca="true">IF(COUNT(I80,K80,M80,O80)=0,"",IF(MIN(I80,K80,M80,O80)&lt;TODAY(),"期限切れ",IF(MIN(I80,K80,M80,O80)&lt;=TODAY()+設定!$C$8,"期限が近い","")))</f>
        <v/>
      </c>
      <c r="X80" s="18"/>
    </row>
    <row r="81" customFormat="false" ht="15" hidden="false" customHeight="false" outlineLevel="0" collapsed="false">
      <c r="A81" s="19" t="n">
        <f aca="false">ROW()-4</f>
        <v>77</v>
      </c>
      <c r="B81" s="18"/>
      <c r="C81" s="22"/>
      <c r="D81" s="19" t="str">
        <f aca="false">IF(C81="","",DATEDIF(C81,設定!$C$5,"Y"))</f>
        <v/>
      </c>
      <c r="E81" s="19" t="str">
        <f aca="false">IF(D81="","",IF(D81&lt;30,"20代以下",IF(D81&gt;=60,"60代以上",INT(D81/10)*10&amp;"代")))</f>
        <v/>
      </c>
      <c r="F81" s="18"/>
      <c r="G81" s="23"/>
      <c r="H81" s="17"/>
      <c r="I81" s="22"/>
      <c r="J81" s="17"/>
      <c r="K81" s="22"/>
      <c r="L81" s="17"/>
      <c r="M81" s="22"/>
      <c r="N81" s="24"/>
      <c r="O81" s="22"/>
      <c r="P81" s="18"/>
      <c r="Q81" s="18"/>
      <c r="R81" s="23"/>
      <c r="S81" s="23"/>
      <c r="T81" s="23"/>
      <c r="U81" s="23"/>
      <c r="V81" s="23"/>
      <c r="W81" s="25" t="str">
        <f aca="true">IF(COUNT(I81,K81,M81,O81)=0,"",IF(MIN(I81,K81,M81,O81)&lt;TODAY(),"期限切れ",IF(MIN(I81,K81,M81,O81)&lt;=TODAY()+設定!$C$8,"期限が近い","")))</f>
        <v/>
      </c>
      <c r="X81" s="18"/>
    </row>
    <row r="82" customFormat="false" ht="15" hidden="false" customHeight="false" outlineLevel="0" collapsed="false">
      <c r="A82" s="19" t="n">
        <f aca="false">ROW()-4</f>
        <v>78</v>
      </c>
      <c r="B82" s="18"/>
      <c r="C82" s="22"/>
      <c r="D82" s="19" t="str">
        <f aca="false">IF(C82="","",DATEDIF(C82,設定!$C$5,"Y"))</f>
        <v/>
      </c>
      <c r="E82" s="19" t="str">
        <f aca="false">IF(D82="","",IF(D82&lt;30,"20代以下",IF(D82&gt;=60,"60代以上",INT(D82/10)*10&amp;"代")))</f>
        <v/>
      </c>
      <c r="F82" s="18"/>
      <c r="G82" s="23"/>
      <c r="H82" s="17"/>
      <c r="I82" s="22"/>
      <c r="J82" s="17"/>
      <c r="K82" s="22"/>
      <c r="L82" s="17"/>
      <c r="M82" s="22"/>
      <c r="N82" s="24"/>
      <c r="O82" s="22"/>
      <c r="P82" s="18"/>
      <c r="Q82" s="18"/>
      <c r="R82" s="23"/>
      <c r="S82" s="23"/>
      <c r="T82" s="23"/>
      <c r="U82" s="23"/>
      <c r="V82" s="23"/>
      <c r="W82" s="25" t="str">
        <f aca="true">IF(COUNT(I82,K82,M82,O82)=0,"",IF(MIN(I82,K82,M82,O82)&lt;TODAY(),"期限切れ",IF(MIN(I82,K82,M82,O82)&lt;=TODAY()+設定!$C$8,"期限が近い","")))</f>
        <v/>
      </c>
      <c r="X82" s="18"/>
    </row>
    <row r="83" customFormat="false" ht="15" hidden="false" customHeight="false" outlineLevel="0" collapsed="false">
      <c r="A83" s="19" t="n">
        <f aca="false">ROW()-4</f>
        <v>79</v>
      </c>
      <c r="B83" s="18"/>
      <c r="C83" s="22"/>
      <c r="D83" s="19" t="str">
        <f aca="false">IF(C83="","",DATEDIF(C83,設定!$C$5,"Y"))</f>
        <v/>
      </c>
      <c r="E83" s="19" t="str">
        <f aca="false">IF(D83="","",IF(D83&lt;30,"20代以下",IF(D83&gt;=60,"60代以上",INT(D83/10)*10&amp;"代")))</f>
        <v/>
      </c>
      <c r="F83" s="18"/>
      <c r="G83" s="23"/>
      <c r="H83" s="17"/>
      <c r="I83" s="22"/>
      <c r="J83" s="17"/>
      <c r="K83" s="22"/>
      <c r="L83" s="17"/>
      <c r="M83" s="22"/>
      <c r="N83" s="24"/>
      <c r="O83" s="22"/>
      <c r="P83" s="18"/>
      <c r="Q83" s="18"/>
      <c r="R83" s="23"/>
      <c r="S83" s="23"/>
      <c r="T83" s="23"/>
      <c r="U83" s="23"/>
      <c r="V83" s="23"/>
      <c r="W83" s="25" t="str">
        <f aca="true">IF(COUNT(I83,K83,M83,O83)=0,"",IF(MIN(I83,K83,M83,O83)&lt;TODAY(),"期限切れ",IF(MIN(I83,K83,M83,O83)&lt;=TODAY()+設定!$C$8,"期限が近い","")))</f>
        <v/>
      </c>
      <c r="X83" s="18"/>
    </row>
    <row r="84" customFormat="false" ht="15" hidden="false" customHeight="false" outlineLevel="0" collapsed="false">
      <c r="A84" s="19" t="n">
        <f aca="false">ROW()-4</f>
        <v>80</v>
      </c>
      <c r="B84" s="18"/>
      <c r="C84" s="22"/>
      <c r="D84" s="19" t="str">
        <f aca="false">IF(C84="","",DATEDIF(C84,設定!$C$5,"Y"))</f>
        <v/>
      </c>
      <c r="E84" s="19" t="str">
        <f aca="false">IF(D84="","",IF(D84&lt;30,"20代以下",IF(D84&gt;=60,"60代以上",INT(D84/10)*10&amp;"代")))</f>
        <v/>
      </c>
      <c r="F84" s="18"/>
      <c r="G84" s="23"/>
      <c r="H84" s="17"/>
      <c r="I84" s="22"/>
      <c r="J84" s="17"/>
      <c r="K84" s="22"/>
      <c r="L84" s="17"/>
      <c r="M84" s="22"/>
      <c r="N84" s="24"/>
      <c r="O84" s="22"/>
      <c r="P84" s="18"/>
      <c r="Q84" s="18"/>
      <c r="R84" s="23"/>
      <c r="S84" s="23"/>
      <c r="T84" s="23"/>
      <c r="U84" s="23"/>
      <c r="V84" s="23"/>
      <c r="W84" s="25" t="str">
        <f aca="true">IF(COUNT(I84,K84,M84,O84)=0,"",IF(MIN(I84,K84,M84,O84)&lt;TODAY(),"期限切れ",IF(MIN(I84,K84,M84,O84)&lt;=TODAY()+設定!$C$8,"期限が近い","")))</f>
        <v/>
      </c>
      <c r="X84" s="18"/>
    </row>
    <row r="85" customFormat="false" ht="15" hidden="false" customHeight="false" outlineLevel="0" collapsed="false">
      <c r="A85" s="19" t="n">
        <f aca="false">ROW()-4</f>
        <v>81</v>
      </c>
      <c r="B85" s="18"/>
      <c r="C85" s="22"/>
      <c r="D85" s="19" t="str">
        <f aca="false">IF(C85="","",DATEDIF(C85,設定!$C$5,"Y"))</f>
        <v/>
      </c>
      <c r="E85" s="19" t="str">
        <f aca="false">IF(D85="","",IF(D85&lt;30,"20代以下",IF(D85&gt;=60,"60代以上",INT(D85/10)*10&amp;"代")))</f>
        <v/>
      </c>
      <c r="F85" s="18"/>
      <c r="G85" s="23"/>
      <c r="H85" s="17"/>
      <c r="I85" s="22"/>
      <c r="J85" s="17"/>
      <c r="K85" s="22"/>
      <c r="L85" s="17"/>
      <c r="M85" s="22"/>
      <c r="N85" s="24"/>
      <c r="O85" s="22"/>
      <c r="P85" s="18"/>
      <c r="Q85" s="18"/>
      <c r="R85" s="23"/>
      <c r="S85" s="23"/>
      <c r="T85" s="23"/>
      <c r="U85" s="23"/>
      <c r="V85" s="23"/>
      <c r="W85" s="25" t="str">
        <f aca="true">IF(COUNT(I85,K85,M85,O85)=0,"",IF(MIN(I85,K85,M85,O85)&lt;TODAY(),"期限切れ",IF(MIN(I85,K85,M85,O85)&lt;=TODAY()+設定!$C$8,"期限が近い","")))</f>
        <v/>
      </c>
      <c r="X85" s="18"/>
    </row>
    <row r="86" customFormat="false" ht="15" hidden="false" customHeight="false" outlineLevel="0" collapsed="false">
      <c r="A86" s="19" t="n">
        <f aca="false">ROW()-4</f>
        <v>82</v>
      </c>
      <c r="B86" s="18"/>
      <c r="C86" s="22"/>
      <c r="D86" s="19" t="str">
        <f aca="false">IF(C86="","",DATEDIF(C86,設定!$C$5,"Y"))</f>
        <v/>
      </c>
      <c r="E86" s="19" t="str">
        <f aca="false">IF(D86="","",IF(D86&lt;30,"20代以下",IF(D86&gt;=60,"60代以上",INT(D86/10)*10&amp;"代")))</f>
        <v/>
      </c>
      <c r="F86" s="18"/>
      <c r="G86" s="23"/>
      <c r="H86" s="17"/>
      <c r="I86" s="22"/>
      <c r="J86" s="17"/>
      <c r="K86" s="22"/>
      <c r="L86" s="17"/>
      <c r="M86" s="22"/>
      <c r="N86" s="24"/>
      <c r="O86" s="22"/>
      <c r="P86" s="18"/>
      <c r="Q86" s="18"/>
      <c r="R86" s="23"/>
      <c r="S86" s="23"/>
      <c r="T86" s="23"/>
      <c r="U86" s="23"/>
      <c r="V86" s="23"/>
      <c r="W86" s="25" t="str">
        <f aca="true">IF(COUNT(I86,K86,M86,O86)=0,"",IF(MIN(I86,K86,M86,O86)&lt;TODAY(),"期限切れ",IF(MIN(I86,K86,M86,O86)&lt;=TODAY()+設定!$C$8,"期限が近い","")))</f>
        <v/>
      </c>
      <c r="X86" s="18"/>
    </row>
    <row r="87" customFormat="false" ht="15" hidden="false" customHeight="false" outlineLevel="0" collapsed="false">
      <c r="A87" s="19" t="n">
        <f aca="false">ROW()-4</f>
        <v>83</v>
      </c>
      <c r="B87" s="18"/>
      <c r="C87" s="22"/>
      <c r="D87" s="19" t="str">
        <f aca="false">IF(C87="","",DATEDIF(C87,設定!$C$5,"Y"))</f>
        <v/>
      </c>
      <c r="E87" s="19" t="str">
        <f aca="false">IF(D87="","",IF(D87&lt;30,"20代以下",IF(D87&gt;=60,"60代以上",INT(D87/10)*10&amp;"代")))</f>
        <v/>
      </c>
      <c r="F87" s="18"/>
      <c r="G87" s="23"/>
      <c r="H87" s="17"/>
      <c r="I87" s="22"/>
      <c r="J87" s="17"/>
      <c r="K87" s="22"/>
      <c r="L87" s="17"/>
      <c r="M87" s="22"/>
      <c r="N87" s="24"/>
      <c r="O87" s="22"/>
      <c r="P87" s="18"/>
      <c r="Q87" s="18"/>
      <c r="R87" s="23"/>
      <c r="S87" s="23"/>
      <c r="T87" s="23"/>
      <c r="U87" s="23"/>
      <c r="V87" s="23"/>
      <c r="W87" s="25" t="str">
        <f aca="true">IF(COUNT(I87,K87,M87,O87)=0,"",IF(MIN(I87,K87,M87,O87)&lt;TODAY(),"期限切れ",IF(MIN(I87,K87,M87,O87)&lt;=TODAY()+設定!$C$8,"期限が近い","")))</f>
        <v/>
      </c>
      <c r="X87" s="18"/>
    </row>
    <row r="88" customFormat="false" ht="15" hidden="false" customHeight="false" outlineLevel="0" collapsed="false">
      <c r="A88" s="19" t="n">
        <f aca="false">ROW()-4</f>
        <v>84</v>
      </c>
      <c r="B88" s="18"/>
      <c r="C88" s="22"/>
      <c r="D88" s="19" t="str">
        <f aca="false">IF(C88="","",DATEDIF(C88,設定!$C$5,"Y"))</f>
        <v/>
      </c>
      <c r="E88" s="19" t="str">
        <f aca="false">IF(D88="","",IF(D88&lt;30,"20代以下",IF(D88&gt;=60,"60代以上",INT(D88/10)*10&amp;"代")))</f>
        <v/>
      </c>
      <c r="F88" s="18"/>
      <c r="G88" s="23"/>
      <c r="H88" s="17"/>
      <c r="I88" s="22"/>
      <c r="J88" s="17"/>
      <c r="K88" s="22"/>
      <c r="L88" s="17"/>
      <c r="M88" s="22"/>
      <c r="N88" s="24"/>
      <c r="O88" s="22"/>
      <c r="P88" s="18"/>
      <c r="Q88" s="18"/>
      <c r="R88" s="23"/>
      <c r="S88" s="23"/>
      <c r="T88" s="23"/>
      <c r="U88" s="23"/>
      <c r="V88" s="23"/>
      <c r="W88" s="25" t="str">
        <f aca="true">IF(COUNT(I88,K88,M88,O88)=0,"",IF(MIN(I88,K88,M88,O88)&lt;TODAY(),"期限切れ",IF(MIN(I88,K88,M88,O88)&lt;=TODAY()+設定!$C$8,"期限が近い","")))</f>
        <v/>
      </c>
      <c r="X88" s="18"/>
    </row>
    <row r="89" customFormat="false" ht="15" hidden="false" customHeight="false" outlineLevel="0" collapsed="false">
      <c r="A89" s="19" t="n">
        <f aca="false">ROW()-4</f>
        <v>85</v>
      </c>
      <c r="B89" s="18"/>
      <c r="C89" s="22"/>
      <c r="D89" s="19" t="str">
        <f aca="false">IF(C89="","",DATEDIF(C89,設定!$C$5,"Y"))</f>
        <v/>
      </c>
      <c r="E89" s="19" t="str">
        <f aca="false">IF(D89="","",IF(D89&lt;30,"20代以下",IF(D89&gt;=60,"60代以上",INT(D89/10)*10&amp;"代")))</f>
        <v/>
      </c>
      <c r="F89" s="18"/>
      <c r="G89" s="23"/>
      <c r="H89" s="17"/>
      <c r="I89" s="22"/>
      <c r="J89" s="17"/>
      <c r="K89" s="22"/>
      <c r="L89" s="17"/>
      <c r="M89" s="22"/>
      <c r="N89" s="24"/>
      <c r="O89" s="22"/>
      <c r="P89" s="18"/>
      <c r="Q89" s="18"/>
      <c r="R89" s="23"/>
      <c r="S89" s="23"/>
      <c r="T89" s="23"/>
      <c r="U89" s="23"/>
      <c r="V89" s="23"/>
      <c r="W89" s="25" t="str">
        <f aca="true">IF(COUNT(I89,K89,M89,O89)=0,"",IF(MIN(I89,K89,M89,O89)&lt;TODAY(),"期限切れ",IF(MIN(I89,K89,M89,O89)&lt;=TODAY()+設定!$C$8,"期限が近い","")))</f>
        <v/>
      </c>
      <c r="X89" s="18"/>
    </row>
    <row r="90" customFormat="false" ht="15" hidden="false" customHeight="false" outlineLevel="0" collapsed="false">
      <c r="A90" s="19" t="n">
        <f aca="false">ROW()-4</f>
        <v>86</v>
      </c>
      <c r="B90" s="18"/>
      <c r="C90" s="22"/>
      <c r="D90" s="19" t="str">
        <f aca="false">IF(C90="","",DATEDIF(C90,設定!$C$5,"Y"))</f>
        <v/>
      </c>
      <c r="E90" s="19" t="str">
        <f aca="false">IF(D90="","",IF(D90&lt;30,"20代以下",IF(D90&gt;=60,"60代以上",INT(D90/10)*10&amp;"代")))</f>
        <v/>
      </c>
      <c r="F90" s="18"/>
      <c r="G90" s="23"/>
      <c r="H90" s="17"/>
      <c r="I90" s="22"/>
      <c r="J90" s="17"/>
      <c r="K90" s="22"/>
      <c r="L90" s="17"/>
      <c r="M90" s="22"/>
      <c r="N90" s="24"/>
      <c r="O90" s="22"/>
      <c r="P90" s="18"/>
      <c r="Q90" s="18"/>
      <c r="R90" s="23"/>
      <c r="S90" s="23"/>
      <c r="T90" s="23"/>
      <c r="U90" s="23"/>
      <c r="V90" s="23"/>
      <c r="W90" s="25" t="str">
        <f aca="true">IF(COUNT(I90,K90,M90,O90)=0,"",IF(MIN(I90,K90,M90,O90)&lt;TODAY(),"期限切れ",IF(MIN(I90,K90,M90,O90)&lt;=TODAY()+設定!$C$8,"期限が近い","")))</f>
        <v/>
      </c>
      <c r="X90" s="18"/>
    </row>
    <row r="91" customFormat="false" ht="15" hidden="false" customHeight="false" outlineLevel="0" collapsed="false">
      <c r="A91" s="19" t="n">
        <f aca="false">ROW()-4</f>
        <v>87</v>
      </c>
      <c r="B91" s="18"/>
      <c r="C91" s="22"/>
      <c r="D91" s="19" t="str">
        <f aca="false">IF(C91="","",DATEDIF(C91,設定!$C$5,"Y"))</f>
        <v/>
      </c>
      <c r="E91" s="19" t="str">
        <f aca="false">IF(D91="","",IF(D91&lt;30,"20代以下",IF(D91&gt;=60,"60代以上",INT(D91/10)*10&amp;"代")))</f>
        <v/>
      </c>
      <c r="F91" s="18"/>
      <c r="G91" s="23"/>
      <c r="H91" s="17"/>
      <c r="I91" s="22"/>
      <c r="J91" s="17"/>
      <c r="K91" s="22"/>
      <c r="L91" s="17"/>
      <c r="M91" s="22"/>
      <c r="N91" s="24"/>
      <c r="O91" s="22"/>
      <c r="P91" s="18"/>
      <c r="Q91" s="18"/>
      <c r="R91" s="23"/>
      <c r="S91" s="23"/>
      <c r="T91" s="23"/>
      <c r="U91" s="23"/>
      <c r="V91" s="23"/>
      <c r="W91" s="25" t="str">
        <f aca="true">IF(COUNT(I91,K91,M91,O91)=0,"",IF(MIN(I91,K91,M91,O91)&lt;TODAY(),"期限切れ",IF(MIN(I91,K91,M91,O91)&lt;=TODAY()+設定!$C$8,"期限が近い","")))</f>
        <v/>
      </c>
      <c r="X91" s="18"/>
    </row>
    <row r="92" customFormat="false" ht="15" hidden="false" customHeight="false" outlineLevel="0" collapsed="false">
      <c r="A92" s="19" t="n">
        <f aca="false">ROW()-4</f>
        <v>88</v>
      </c>
      <c r="B92" s="18"/>
      <c r="C92" s="22"/>
      <c r="D92" s="19" t="str">
        <f aca="false">IF(C92="","",DATEDIF(C92,設定!$C$5,"Y"))</f>
        <v/>
      </c>
      <c r="E92" s="19" t="str">
        <f aca="false">IF(D92="","",IF(D92&lt;30,"20代以下",IF(D92&gt;=60,"60代以上",INT(D92/10)*10&amp;"代")))</f>
        <v/>
      </c>
      <c r="F92" s="18"/>
      <c r="G92" s="23"/>
      <c r="H92" s="17"/>
      <c r="I92" s="22"/>
      <c r="J92" s="17"/>
      <c r="K92" s="22"/>
      <c r="L92" s="17"/>
      <c r="M92" s="22"/>
      <c r="N92" s="24"/>
      <c r="O92" s="22"/>
      <c r="P92" s="18"/>
      <c r="Q92" s="18"/>
      <c r="R92" s="23"/>
      <c r="S92" s="23"/>
      <c r="T92" s="23"/>
      <c r="U92" s="23"/>
      <c r="V92" s="23"/>
      <c r="W92" s="25" t="str">
        <f aca="true">IF(COUNT(I92,K92,M92,O92)=0,"",IF(MIN(I92,K92,M92,O92)&lt;TODAY(),"期限切れ",IF(MIN(I92,K92,M92,O92)&lt;=TODAY()+設定!$C$8,"期限が近い","")))</f>
        <v/>
      </c>
      <c r="X92" s="18"/>
    </row>
    <row r="93" customFormat="false" ht="15" hidden="false" customHeight="false" outlineLevel="0" collapsed="false">
      <c r="A93" s="19" t="n">
        <f aca="false">ROW()-4</f>
        <v>89</v>
      </c>
      <c r="B93" s="18"/>
      <c r="C93" s="22"/>
      <c r="D93" s="19" t="str">
        <f aca="false">IF(C93="","",DATEDIF(C93,設定!$C$5,"Y"))</f>
        <v/>
      </c>
      <c r="E93" s="19" t="str">
        <f aca="false">IF(D93="","",IF(D93&lt;30,"20代以下",IF(D93&gt;=60,"60代以上",INT(D93/10)*10&amp;"代")))</f>
        <v/>
      </c>
      <c r="F93" s="18"/>
      <c r="G93" s="23"/>
      <c r="H93" s="17"/>
      <c r="I93" s="22"/>
      <c r="J93" s="17"/>
      <c r="K93" s="22"/>
      <c r="L93" s="17"/>
      <c r="M93" s="22"/>
      <c r="N93" s="24"/>
      <c r="O93" s="22"/>
      <c r="P93" s="18"/>
      <c r="Q93" s="18"/>
      <c r="R93" s="23"/>
      <c r="S93" s="23"/>
      <c r="T93" s="23"/>
      <c r="U93" s="23"/>
      <c r="V93" s="23"/>
      <c r="W93" s="25" t="str">
        <f aca="true">IF(COUNT(I93,K93,M93,O93)=0,"",IF(MIN(I93,K93,M93,O93)&lt;TODAY(),"期限切れ",IF(MIN(I93,K93,M93,O93)&lt;=TODAY()+設定!$C$8,"期限が近い","")))</f>
        <v/>
      </c>
      <c r="X93" s="18"/>
    </row>
    <row r="94" customFormat="false" ht="15" hidden="false" customHeight="false" outlineLevel="0" collapsed="false">
      <c r="A94" s="19" t="n">
        <f aca="false">ROW()-4</f>
        <v>90</v>
      </c>
      <c r="B94" s="18"/>
      <c r="C94" s="22"/>
      <c r="D94" s="19" t="str">
        <f aca="false">IF(C94="","",DATEDIF(C94,設定!$C$5,"Y"))</f>
        <v/>
      </c>
      <c r="E94" s="19" t="str">
        <f aca="false">IF(D94="","",IF(D94&lt;30,"20代以下",IF(D94&gt;=60,"60代以上",INT(D94/10)*10&amp;"代")))</f>
        <v/>
      </c>
      <c r="F94" s="18"/>
      <c r="G94" s="23"/>
      <c r="H94" s="17"/>
      <c r="I94" s="22"/>
      <c r="J94" s="17"/>
      <c r="K94" s="22"/>
      <c r="L94" s="17"/>
      <c r="M94" s="22"/>
      <c r="N94" s="24"/>
      <c r="O94" s="22"/>
      <c r="P94" s="18"/>
      <c r="Q94" s="18"/>
      <c r="R94" s="23"/>
      <c r="S94" s="23"/>
      <c r="T94" s="23"/>
      <c r="U94" s="23"/>
      <c r="V94" s="23"/>
      <c r="W94" s="25" t="str">
        <f aca="true">IF(COUNT(I94,K94,M94,O94)=0,"",IF(MIN(I94,K94,M94,O94)&lt;TODAY(),"期限切れ",IF(MIN(I94,K94,M94,O94)&lt;=TODAY()+設定!$C$8,"期限が近い","")))</f>
        <v/>
      </c>
      <c r="X94" s="18"/>
    </row>
    <row r="95" customFormat="false" ht="15" hidden="false" customHeight="false" outlineLevel="0" collapsed="false">
      <c r="A95" s="19" t="n">
        <f aca="false">ROW()-4</f>
        <v>91</v>
      </c>
      <c r="B95" s="18"/>
      <c r="C95" s="22"/>
      <c r="D95" s="19" t="str">
        <f aca="false">IF(C95="","",DATEDIF(C95,設定!$C$5,"Y"))</f>
        <v/>
      </c>
      <c r="E95" s="19" t="str">
        <f aca="false">IF(D95="","",IF(D95&lt;30,"20代以下",IF(D95&gt;=60,"60代以上",INT(D95/10)*10&amp;"代")))</f>
        <v/>
      </c>
      <c r="F95" s="18"/>
      <c r="G95" s="23"/>
      <c r="H95" s="17"/>
      <c r="I95" s="22"/>
      <c r="J95" s="17"/>
      <c r="K95" s="22"/>
      <c r="L95" s="17"/>
      <c r="M95" s="22"/>
      <c r="N95" s="24"/>
      <c r="O95" s="22"/>
      <c r="P95" s="18"/>
      <c r="Q95" s="18"/>
      <c r="R95" s="23"/>
      <c r="S95" s="23"/>
      <c r="T95" s="23"/>
      <c r="U95" s="23"/>
      <c r="V95" s="23"/>
      <c r="W95" s="25" t="str">
        <f aca="true">IF(COUNT(I95,K95,M95,O95)=0,"",IF(MIN(I95,K95,M95,O95)&lt;TODAY(),"期限切れ",IF(MIN(I95,K95,M95,O95)&lt;=TODAY()+設定!$C$8,"期限が近い","")))</f>
        <v/>
      </c>
      <c r="X95" s="18"/>
    </row>
    <row r="96" customFormat="false" ht="15" hidden="false" customHeight="false" outlineLevel="0" collapsed="false">
      <c r="A96" s="19" t="n">
        <f aca="false">ROW()-4</f>
        <v>92</v>
      </c>
      <c r="B96" s="18"/>
      <c r="C96" s="22"/>
      <c r="D96" s="19" t="str">
        <f aca="false">IF(C96="","",DATEDIF(C96,設定!$C$5,"Y"))</f>
        <v/>
      </c>
      <c r="E96" s="19" t="str">
        <f aca="false">IF(D96="","",IF(D96&lt;30,"20代以下",IF(D96&gt;=60,"60代以上",INT(D96/10)*10&amp;"代")))</f>
        <v/>
      </c>
      <c r="F96" s="18"/>
      <c r="G96" s="23"/>
      <c r="H96" s="17"/>
      <c r="I96" s="22"/>
      <c r="J96" s="17"/>
      <c r="K96" s="22"/>
      <c r="L96" s="17"/>
      <c r="M96" s="22"/>
      <c r="N96" s="24"/>
      <c r="O96" s="22"/>
      <c r="P96" s="18"/>
      <c r="Q96" s="18"/>
      <c r="R96" s="23"/>
      <c r="S96" s="23"/>
      <c r="T96" s="23"/>
      <c r="U96" s="23"/>
      <c r="V96" s="23"/>
      <c r="W96" s="25" t="str">
        <f aca="true">IF(COUNT(I96,K96,M96,O96)=0,"",IF(MIN(I96,K96,M96,O96)&lt;TODAY(),"期限切れ",IF(MIN(I96,K96,M96,O96)&lt;=TODAY()+設定!$C$8,"期限が近い","")))</f>
        <v/>
      </c>
      <c r="X96" s="18"/>
    </row>
    <row r="97" customFormat="false" ht="15" hidden="false" customHeight="false" outlineLevel="0" collapsed="false">
      <c r="A97" s="19" t="n">
        <f aca="false">ROW()-4</f>
        <v>93</v>
      </c>
      <c r="B97" s="18"/>
      <c r="C97" s="22"/>
      <c r="D97" s="19" t="str">
        <f aca="false">IF(C97="","",DATEDIF(C97,設定!$C$5,"Y"))</f>
        <v/>
      </c>
      <c r="E97" s="19" t="str">
        <f aca="false">IF(D97="","",IF(D97&lt;30,"20代以下",IF(D97&gt;=60,"60代以上",INT(D97/10)*10&amp;"代")))</f>
        <v/>
      </c>
      <c r="F97" s="18"/>
      <c r="G97" s="23"/>
      <c r="H97" s="17"/>
      <c r="I97" s="22"/>
      <c r="J97" s="17"/>
      <c r="K97" s="22"/>
      <c r="L97" s="17"/>
      <c r="M97" s="22"/>
      <c r="N97" s="24"/>
      <c r="O97" s="22"/>
      <c r="P97" s="18"/>
      <c r="Q97" s="18"/>
      <c r="R97" s="23"/>
      <c r="S97" s="23"/>
      <c r="T97" s="23"/>
      <c r="U97" s="23"/>
      <c r="V97" s="23"/>
      <c r="W97" s="25" t="str">
        <f aca="true">IF(COUNT(I97,K97,M97,O97)=0,"",IF(MIN(I97,K97,M97,O97)&lt;TODAY(),"期限切れ",IF(MIN(I97,K97,M97,O97)&lt;=TODAY()+設定!$C$8,"期限が近い","")))</f>
        <v/>
      </c>
      <c r="X97" s="18"/>
    </row>
    <row r="98" customFormat="false" ht="15" hidden="false" customHeight="false" outlineLevel="0" collapsed="false">
      <c r="A98" s="19" t="n">
        <f aca="false">ROW()-4</f>
        <v>94</v>
      </c>
      <c r="B98" s="18"/>
      <c r="C98" s="22"/>
      <c r="D98" s="19" t="str">
        <f aca="false">IF(C98="","",DATEDIF(C98,設定!$C$5,"Y"))</f>
        <v/>
      </c>
      <c r="E98" s="19" t="str">
        <f aca="false">IF(D98="","",IF(D98&lt;30,"20代以下",IF(D98&gt;=60,"60代以上",INT(D98/10)*10&amp;"代")))</f>
        <v/>
      </c>
      <c r="F98" s="18"/>
      <c r="G98" s="23"/>
      <c r="H98" s="17"/>
      <c r="I98" s="22"/>
      <c r="J98" s="17"/>
      <c r="K98" s="22"/>
      <c r="L98" s="17"/>
      <c r="M98" s="22"/>
      <c r="N98" s="24"/>
      <c r="O98" s="22"/>
      <c r="P98" s="18"/>
      <c r="Q98" s="18"/>
      <c r="R98" s="23"/>
      <c r="S98" s="23"/>
      <c r="T98" s="23"/>
      <c r="U98" s="23"/>
      <c r="V98" s="23"/>
      <c r="W98" s="25" t="str">
        <f aca="true">IF(COUNT(I98,K98,M98,O98)=0,"",IF(MIN(I98,K98,M98,O98)&lt;TODAY(),"期限切れ",IF(MIN(I98,K98,M98,O98)&lt;=TODAY()+設定!$C$8,"期限が近い","")))</f>
        <v/>
      </c>
      <c r="X98" s="18"/>
    </row>
    <row r="99" customFormat="false" ht="15" hidden="false" customHeight="false" outlineLevel="0" collapsed="false">
      <c r="A99" s="19" t="n">
        <f aca="false">ROW()-4</f>
        <v>95</v>
      </c>
      <c r="B99" s="18"/>
      <c r="C99" s="22"/>
      <c r="D99" s="19" t="str">
        <f aca="false">IF(C99="","",DATEDIF(C99,設定!$C$5,"Y"))</f>
        <v/>
      </c>
      <c r="E99" s="19" t="str">
        <f aca="false">IF(D99="","",IF(D99&lt;30,"20代以下",IF(D99&gt;=60,"60代以上",INT(D99/10)*10&amp;"代")))</f>
        <v/>
      </c>
      <c r="F99" s="18"/>
      <c r="G99" s="23"/>
      <c r="H99" s="17"/>
      <c r="I99" s="22"/>
      <c r="J99" s="17"/>
      <c r="K99" s="22"/>
      <c r="L99" s="17"/>
      <c r="M99" s="22"/>
      <c r="N99" s="24"/>
      <c r="O99" s="22"/>
      <c r="P99" s="18"/>
      <c r="Q99" s="18"/>
      <c r="R99" s="23"/>
      <c r="S99" s="23"/>
      <c r="T99" s="23"/>
      <c r="U99" s="23"/>
      <c r="V99" s="23"/>
      <c r="W99" s="25" t="str">
        <f aca="true">IF(COUNT(I99,K99,M99,O99)=0,"",IF(MIN(I99,K99,M99,O99)&lt;TODAY(),"期限切れ",IF(MIN(I99,K99,M99,O99)&lt;=TODAY()+設定!$C$8,"期限が近い","")))</f>
        <v/>
      </c>
      <c r="X99" s="18"/>
    </row>
    <row r="100" customFormat="false" ht="15" hidden="false" customHeight="false" outlineLevel="0" collapsed="false">
      <c r="A100" s="19" t="n">
        <f aca="false">ROW()-4</f>
        <v>96</v>
      </c>
      <c r="B100" s="18"/>
      <c r="C100" s="22"/>
      <c r="D100" s="19" t="str">
        <f aca="false">IF(C100="","",DATEDIF(C100,設定!$C$5,"Y"))</f>
        <v/>
      </c>
      <c r="E100" s="19" t="str">
        <f aca="false">IF(D100="","",IF(D100&lt;30,"20代以下",IF(D100&gt;=60,"60代以上",INT(D100/10)*10&amp;"代")))</f>
        <v/>
      </c>
      <c r="F100" s="18"/>
      <c r="G100" s="23"/>
      <c r="H100" s="17"/>
      <c r="I100" s="22"/>
      <c r="J100" s="17"/>
      <c r="K100" s="22"/>
      <c r="L100" s="17"/>
      <c r="M100" s="22"/>
      <c r="N100" s="24"/>
      <c r="O100" s="22"/>
      <c r="P100" s="18"/>
      <c r="Q100" s="18"/>
      <c r="R100" s="23"/>
      <c r="S100" s="23"/>
      <c r="T100" s="23"/>
      <c r="U100" s="23"/>
      <c r="V100" s="23"/>
      <c r="W100" s="25" t="str">
        <f aca="true">IF(COUNT(I100,K100,M100,O100)=0,"",IF(MIN(I100,K100,M100,O100)&lt;TODAY(),"期限切れ",IF(MIN(I100,K100,M100,O100)&lt;=TODAY()+設定!$C$8,"期限が近い","")))</f>
        <v/>
      </c>
      <c r="X100" s="18"/>
    </row>
    <row r="101" customFormat="false" ht="15" hidden="false" customHeight="false" outlineLevel="0" collapsed="false">
      <c r="A101" s="19" t="n">
        <f aca="false">ROW()-4</f>
        <v>97</v>
      </c>
      <c r="B101" s="18"/>
      <c r="C101" s="22"/>
      <c r="D101" s="19" t="str">
        <f aca="false">IF(C101="","",DATEDIF(C101,設定!$C$5,"Y"))</f>
        <v/>
      </c>
      <c r="E101" s="19" t="str">
        <f aca="false">IF(D101="","",IF(D101&lt;30,"20代以下",IF(D101&gt;=60,"60代以上",INT(D101/10)*10&amp;"代")))</f>
        <v/>
      </c>
      <c r="F101" s="18"/>
      <c r="G101" s="23"/>
      <c r="H101" s="17"/>
      <c r="I101" s="22"/>
      <c r="J101" s="17"/>
      <c r="K101" s="22"/>
      <c r="L101" s="17"/>
      <c r="M101" s="22"/>
      <c r="N101" s="24"/>
      <c r="O101" s="22"/>
      <c r="P101" s="18"/>
      <c r="Q101" s="18"/>
      <c r="R101" s="23"/>
      <c r="S101" s="23"/>
      <c r="T101" s="23"/>
      <c r="U101" s="23"/>
      <c r="V101" s="23"/>
      <c r="W101" s="25" t="str">
        <f aca="true">IF(COUNT(I101,K101,M101,O101)=0,"",IF(MIN(I101,K101,M101,O101)&lt;TODAY(),"期限切れ",IF(MIN(I101,K101,M101,O101)&lt;=TODAY()+設定!$C$8,"期限が近い","")))</f>
        <v/>
      </c>
      <c r="X101" s="18"/>
    </row>
    <row r="102" customFormat="false" ht="15" hidden="false" customHeight="false" outlineLevel="0" collapsed="false">
      <c r="A102" s="19" t="n">
        <f aca="false">ROW()-4</f>
        <v>98</v>
      </c>
      <c r="B102" s="18"/>
      <c r="C102" s="22"/>
      <c r="D102" s="19" t="str">
        <f aca="false">IF(C102="","",DATEDIF(C102,設定!$C$5,"Y"))</f>
        <v/>
      </c>
      <c r="E102" s="19" t="str">
        <f aca="false">IF(D102="","",IF(D102&lt;30,"20代以下",IF(D102&gt;=60,"60代以上",INT(D102/10)*10&amp;"代")))</f>
        <v/>
      </c>
      <c r="F102" s="18"/>
      <c r="G102" s="23"/>
      <c r="H102" s="17"/>
      <c r="I102" s="22"/>
      <c r="J102" s="17"/>
      <c r="K102" s="22"/>
      <c r="L102" s="17"/>
      <c r="M102" s="22"/>
      <c r="N102" s="24"/>
      <c r="O102" s="22"/>
      <c r="P102" s="18"/>
      <c r="Q102" s="18"/>
      <c r="R102" s="23"/>
      <c r="S102" s="23"/>
      <c r="T102" s="23"/>
      <c r="U102" s="23"/>
      <c r="V102" s="23"/>
      <c r="W102" s="25" t="str">
        <f aca="true">IF(COUNT(I102,K102,M102,O102)=0,"",IF(MIN(I102,K102,M102,O102)&lt;TODAY(),"期限切れ",IF(MIN(I102,K102,M102,O102)&lt;=TODAY()+設定!$C$8,"期限が近い","")))</f>
        <v/>
      </c>
      <c r="X102" s="18"/>
    </row>
    <row r="103" customFormat="false" ht="15" hidden="false" customHeight="false" outlineLevel="0" collapsed="false">
      <c r="A103" s="19" t="n">
        <f aca="false">ROW()-4</f>
        <v>99</v>
      </c>
      <c r="B103" s="18"/>
      <c r="C103" s="22"/>
      <c r="D103" s="19" t="str">
        <f aca="false">IF(C103="","",DATEDIF(C103,設定!$C$5,"Y"))</f>
        <v/>
      </c>
      <c r="E103" s="19" t="str">
        <f aca="false">IF(D103="","",IF(D103&lt;30,"20代以下",IF(D103&gt;=60,"60代以上",INT(D103/10)*10&amp;"代")))</f>
        <v/>
      </c>
      <c r="F103" s="18"/>
      <c r="G103" s="23"/>
      <c r="H103" s="17"/>
      <c r="I103" s="22"/>
      <c r="J103" s="17"/>
      <c r="K103" s="22"/>
      <c r="L103" s="17"/>
      <c r="M103" s="22"/>
      <c r="N103" s="24"/>
      <c r="O103" s="22"/>
      <c r="P103" s="18"/>
      <c r="Q103" s="18"/>
      <c r="R103" s="23"/>
      <c r="S103" s="23"/>
      <c r="T103" s="23"/>
      <c r="U103" s="23"/>
      <c r="V103" s="23"/>
      <c r="W103" s="25" t="str">
        <f aca="true">IF(COUNT(I103,K103,M103,O103)=0,"",IF(MIN(I103,K103,M103,O103)&lt;TODAY(),"期限切れ",IF(MIN(I103,K103,M103,O103)&lt;=TODAY()+設定!$C$8,"期限が近い","")))</f>
        <v/>
      </c>
      <c r="X103" s="18"/>
    </row>
    <row r="104" customFormat="false" ht="15" hidden="false" customHeight="false" outlineLevel="0" collapsed="false">
      <c r="A104" s="19" t="n">
        <f aca="false">ROW()-4</f>
        <v>100</v>
      </c>
      <c r="B104" s="18"/>
      <c r="C104" s="22"/>
      <c r="D104" s="19" t="str">
        <f aca="false">IF(C104="","",DATEDIF(C104,設定!$C$5,"Y"))</f>
        <v/>
      </c>
      <c r="E104" s="19" t="str">
        <f aca="false">IF(D104="","",IF(D104&lt;30,"20代以下",IF(D104&gt;=60,"60代以上",INT(D104/10)*10&amp;"代")))</f>
        <v/>
      </c>
      <c r="F104" s="18"/>
      <c r="G104" s="23"/>
      <c r="H104" s="17"/>
      <c r="I104" s="22"/>
      <c r="J104" s="17"/>
      <c r="K104" s="22"/>
      <c r="L104" s="17"/>
      <c r="M104" s="22"/>
      <c r="N104" s="24"/>
      <c r="O104" s="22"/>
      <c r="P104" s="18"/>
      <c r="Q104" s="18"/>
      <c r="R104" s="23"/>
      <c r="S104" s="23"/>
      <c r="T104" s="23"/>
      <c r="U104" s="23"/>
      <c r="V104" s="23"/>
      <c r="W104" s="25" t="str">
        <f aca="true">IF(COUNT(I104,K104,M104,O104)=0,"",IF(MIN(I104,K104,M104,O104)&lt;TODAY(),"期限切れ",IF(MIN(I104,K104,M104,O104)&lt;=TODAY()+設定!$C$8,"期限が近い","")))</f>
        <v/>
      </c>
      <c r="X104" s="18"/>
    </row>
  </sheetData>
  <conditionalFormatting sqref="W5:W104">
    <cfRule type="cellIs" priority="2" operator="equal" aboveAverage="0" equalAverage="0" bottom="0" percent="0" rank="0" text="" dxfId="0">
      <formula>"期限切れ"</formula>
    </cfRule>
    <cfRule type="cellIs" priority="3" operator="equal" aboveAverage="0" equalAverage="0" bottom="0" percent="0" rank="0" text="" dxfId="1">
      <formula>"期限が近い"</formula>
    </cfRule>
  </conditionalFormatting>
  <dataValidations count="6">
    <dataValidation allowBlank="true" errorStyle="stop" operator="between" showDropDown="false" showErrorMessage="false" showInputMessage="false" sqref="H5:H104 J5:J104 L5:L104" type="list">
      <formula1>設定!$B$12:$B$40</formula1>
      <formula2>0</formula2>
    </dataValidation>
    <dataValidation allowBlank="true" errorStyle="stop" operator="between" showDropDown="false" showErrorMessage="false" showInputMessage="false" sqref="G5:G104" type="list">
      <formula1>"○,×"</formula1>
      <formula2>0</formula2>
    </dataValidation>
    <dataValidation allowBlank="true" errorStyle="stop" operator="between" showDropDown="false" showErrorMessage="false" showInputMessage="false" sqref="R5:T104" type="list">
      <formula1>"○"</formula1>
      <formula2>0</formula2>
    </dataValidation>
    <dataValidation allowBlank="true" errorStyle="stop" operator="between" showDropDown="false" showErrorMessage="false" showInputMessage="false" sqref="N5:N104" type="list">
      <formula1>"有,無"</formula1>
      <formula2>0</formula2>
    </dataValidation>
    <dataValidation allowBlank="true" errorStyle="stop" operator="between" showDropDown="false" showErrorMessage="false" showInputMessage="false" sqref="F5:F104" type="list">
      <formula1>"正社員,役員,契約・パート,兼務"</formula1>
      <formula2>0</formula2>
    </dataValidation>
    <dataValidation allowBlank="true" error="CCUSレベルは1〜4です" errorStyle="stop" errorTitle="CCUSレベル" operator="between" showDropDown="false" showErrorMessage="false" showInputMessage="false" sqref="U5:U104" type="whole">
      <formula1>1</formula1>
      <formula2>4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8D90"/>
    <pageSetUpPr fitToPage="true"/>
  </sheetPr>
  <dimension ref="A1:G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6"/>
    <col collapsed="false" customWidth="true" hidden="false" outlineLevel="0" max="4" min="3" style="0" width="11"/>
    <col collapsed="false" customWidth="true" hidden="false" outlineLevel="0" max="5" min="5" style="0" width="9"/>
    <col collapsed="false" customWidth="true" hidden="false" outlineLevel="0" max="6" min="6" style="0" width="13"/>
    <col collapsed="false" customWidth="true" hidden="false" outlineLevel="0" max="7" min="7" style="0" width="46"/>
  </cols>
  <sheetData>
    <row r="1" customFormat="false" ht="27.75" hidden="false" customHeight="true" outlineLevel="0" collapsed="false">
      <c r="A1" s="26" t="s">
        <v>160</v>
      </c>
      <c r="B1" s="2"/>
      <c r="C1" s="2"/>
      <c r="D1" s="2"/>
      <c r="E1" s="2"/>
      <c r="F1" s="2"/>
      <c r="G1" s="2"/>
    </row>
    <row r="2" customFormat="false" ht="15" hidden="false" customHeight="false" outlineLevel="0" collapsed="false">
      <c r="A2" s="3" t="s">
        <v>161</v>
      </c>
    </row>
    <row r="5" customFormat="false" ht="31.5" hidden="false" customHeight="true" outlineLevel="0" collapsed="false">
      <c r="A5" s="21" t="s">
        <v>162</v>
      </c>
      <c r="B5" s="21" t="s">
        <v>163</v>
      </c>
      <c r="C5" s="21" t="s">
        <v>164</v>
      </c>
      <c r="D5" s="20" t="s">
        <v>165</v>
      </c>
      <c r="E5" s="21" t="s">
        <v>166</v>
      </c>
      <c r="F5" s="21" t="s">
        <v>167</v>
      </c>
      <c r="G5" s="21" t="s">
        <v>168</v>
      </c>
    </row>
    <row r="6" customFormat="false" ht="30" hidden="false" customHeight="true" outlineLevel="0" collapsed="false">
      <c r="A6" s="27" t="s">
        <v>169</v>
      </c>
      <c r="B6" s="17" t="s">
        <v>52</v>
      </c>
      <c r="C6" s="28" t="n">
        <f aca="false">IF(B6="","",COUNTIF(技術者台帳!$H$5:$H$104,B6)+COUNTIF(技術者台帳!$J$5:$J$104,B6)+COUNTIF(技術者台帳!$L$5:$L$104,B6))</f>
        <v>3</v>
      </c>
      <c r="D6" s="29" t="n">
        <v>5</v>
      </c>
      <c r="E6" s="30" t="n">
        <f aca="false">IF(OR(C6="",D6=""),"",MAX(0,D6-C6))</f>
        <v>2</v>
      </c>
      <c r="F6" s="31" t="n">
        <f aca="false">IF(E6="","",E6/設定!$C$6)</f>
        <v>0.666666666666667</v>
      </c>
      <c r="G6" s="7" t="s">
        <v>170</v>
      </c>
    </row>
    <row r="7" customFormat="false" ht="30" hidden="false" customHeight="true" outlineLevel="0" collapsed="false">
      <c r="A7" s="27" t="s">
        <v>169</v>
      </c>
      <c r="B7" s="17" t="s">
        <v>64</v>
      </c>
      <c r="C7" s="28" t="n">
        <f aca="false">IF(B7="","",COUNTIF(技術者台帳!$H$5:$H$104,B7)+COUNTIF(技術者台帳!$J$5:$J$104,B7)+COUNTIF(技術者台帳!$L$5:$L$104,B7))</f>
        <v>1</v>
      </c>
      <c r="D7" s="29" t="n">
        <v>2</v>
      </c>
      <c r="E7" s="30" t="n">
        <f aca="false">IF(OR(C7="",D7=""),"",MAX(0,D7-C7))</f>
        <v>1</v>
      </c>
      <c r="F7" s="31" t="n">
        <f aca="false">IF(E7="","",E7/設定!$C$6)</f>
        <v>0.333333333333333</v>
      </c>
      <c r="G7" s="7" t="s">
        <v>170</v>
      </c>
    </row>
    <row r="8" customFormat="false" ht="30" hidden="false" customHeight="true" outlineLevel="0" collapsed="false">
      <c r="A8" s="27" t="s">
        <v>169</v>
      </c>
      <c r="B8" s="17" t="s">
        <v>58</v>
      </c>
      <c r="C8" s="28" t="n">
        <f aca="false">IF(B8="","",COUNTIF(技術者台帳!$H$5:$H$104,B8)+COUNTIF(技術者台帳!$J$5:$J$104,B8)+COUNTIF(技術者台帳!$L$5:$L$104,B8))</f>
        <v>1</v>
      </c>
      <c r="D8" s="29" t="n">
        <v>1</v>
      </c>
      <c r="E8" s="30" t="n">
        <f aca="false">IF(OR(C8="",D8=""),"",MAX(0,D8-C8))</f>
        <v>0</v>
      </c>
      <c r="F8" s="31" t="n">
        <f aca="false">IF(E8="","",E8/設定!$C$6)</f>
        <v>0</v>
      </c>
      <c r="G8" s="7" t="s">
        <v>170</v>
      </c>
    </row>
    <row r="9" customFormat="false" ht="30" hidden="false" customHeight="true" outlineLevel="0" collapsed="false">
      <c r="A9" s="27" t="s">
        <v>169</v>
      </c>
      <c r="B9" s="17" t="s">
        <v>55</v>
      </c>
      <c r="C9" s="28" t="n">
        <f aca="false">IF(B9="","",COUNTIF(技術者台帳!$H$5:$H$104,B9)+COUNTIF(技術者台帳!$J$5:$J$104,B9)+COUNTIF(技術者台帳!$L$5:$L$104,B9))</f>
        <v>3</v>
      </c>
      <c r="D9" s="29" t="n">
        <v>4</v>
      </c>
      <c r="E9" s="30" t="n">
        <f aca="false">IF(OR(C9="",D9=""),"",MAX(0,D9-C9))</f>
        <v>1</v>
      </c>
      <c r="F9" s="31" t="n">
        <f aca="false">IF(E9="","",E9/設定!$C$6)</f>
        <v>0.333333333333333</v>
      </c>
      <c r="G9" s="7" t="s">
        <v>170</v>
      </c>
    </row>
    <row r="10" customFormat="false" ht="30" hidden="false" customHeight="true" outlineLevel="0" collapsed="false">
      <c r="A10" s="27" t="s">
        <v>169</v>
      </c>
      <c r="B10" s="17"/>
      <c r="C10" s="28" t="str">
        <f aca="false">IF(B10="","",COUNTIF(技術者台帳!$H$5:$H$104,B10)+COUNTIF(技術者台帳!$J$5:$J$104,B10)+COUNTIF(技術者台帳!$L$5:$L$104,B10))</f>
        <v/>
      </c>
      <c r="D10" s="29"/>
      <c r="E10" s="30" t="str">
        <f aca="false">IF(OR(C10="",D10=""),"",MAX(0,D10-C10))</f>
        <v/>
      </c>
      <c r="F10" s="31" t="str">
        <f aca="false">IF(E10="","",E10/設定!$C$6)</f>
        <v/>
      </c>
      <c r="G10" s="7" t="s">
        <v>170</v>
      </c>
    </row>
    <row r="11" customFormat="false" ht="30" hidden="false" customHeight="true" outlineLevel="0" collapsed="false">
      <c r="A11" s="27" t="s">
        <v>169</v>
      </c>
      <c r="B11" s="17"/>
      <c r="C11" s="28" t="str">
        <f aca="false">IF(B11="","",COUNTIF(技術者台帳!$H$5:$H$104,B11)+COUNTIF(技術者台帳!$J$5:$J$104,B11)+COUNTIF(技術者台帳!$L$5:$L$104,B11))</f>
        <v/>
      </c>
      <c r="D11" s="29"/>
      <c r="E11" s="30" t="str">
        <f aca="false">IF(OR(C11="",D11=""),"",MAX(0,D11-C11))</f>
        <v/>
      </c>
      <c r="F11" s="31" t="str">
        <f aca="false">IF(E11="","",E11/設定!$C$6)</f>
        <v/>
      </c>
      <c r="G11" s="7" t="s">
        <v>170</v>
      </c>
    </row>
    <row r="12" customFormat="false" ht="30" hidden="false" customHeight="true" outlineLevel="0" collapsed="false">
      <c r="A12" s="27" t="s">
        <v>171</v>
      </c>
      <c r="B12" s="32" t="s">
        <v>172</v>
      </c>
      <c r="C12" s="28" t="n">
        <f aca="false">COUNTIF(技術者台帳!$N$5:$N$104,"有")</f>
        <v>4</v>
      </c>
      <c r="D12" s="29" t="n">
        <v>5</v>
      </c>
      <c r="E12" s="30" t="n">
        <f aca="false">IF(OR(C12="",D12=""),"",MAX(0,D12-C12))</f>
        <v>1</v>
      </c>
      <c r="F12" s="31" t="n">
        <f aca="false">IF(E12="","",E12/設定!$C$6)</f>
        <v>0.333333333333333</v>
      </c>
      <c r="G12" s="7" t="s">
        <v>173</v>
      </c>
    </row>
    <row r="13" customFormat="false" ht="30" hidden="false" customHeight="true" outlineLevel="0" collapsed="false">
      <c r="A13" s="27" t="s">
        <v>119</v>
      </c>
      <c r="B13" s="32" t="str">
        <f aca="false">"若年の技術者（"&amp;設定!$C$7&amp;"歳未満・経審の技術職員）"</f>
        <v>若年の技術者（35歳未満・経審の技術職員）</v>
      </c>
      <c r="C13" s="28" t="n">
        <f aca="false">COUNTIFS(技術者台帳!$D$5:$D$104,"&lt;"&amp;設定!$C$7,技術者台帳!$G$5:$G$104,"○")</f>
        <v>2</v>
      </c>
      <c r="D13" s="29" t="n">
        <v>4</v>
      </c>
      <c r="E13" s="30" t="n">
        <f aca="false">IF(OR(C13="",D13=""),"",MAX(0,D13-C13))</f>
        <v>2</v>
      </c>
      <c r="F13" s="31" t="n">
        <f aca="false">IF(E13="","",E13/設定!$C$6)</f>
        <v>0.666666666666667</v>
      </c>
      <c r="G13" s="7" t="s">
        <v>174</v>
      </c>
    </row>
    <row r="14" customFormat="false" ht="30" hidden="false" customHeight="true" outlineLevel="0" collapsed="false">
      <c r="A14" s="27" t="s">
        <v>175</v>
      </c>
      <c r="B14" s="33" t="s">
        <v>176</v>
      </c>
      <c r="C14" s="28" t="n">
        <f aca="false">COUNTIF(技術者台帳!$R$5:$R$104,"○")</f>
        <v>1</v>
      </c>
      <c r="D14" s="29" t="n">
        <v>3</v>
      </c>
      <c r="E14" s="30" t="n">
        <f aca="false">IF(OR(C14="",D14=""),"",MAX(0,D14-C14))</f>
        <v>2</v>
      </c>
      <c r="F14" s="31" t="n">
        <f aca="false">IF(E14="","",E14/設定!$C$6)</f>
        <v>0.666666666666667</v>
      </c>
      <c r="G14" s="34" t="s">
        <v>177</v>
      </c>
    </row>
    <row r="15" customFormat="false" ht="30" hidden="false" customHeight="true" outlineLevel="0" collapsed="false">
      <c r="A15" s="27" t="s">
        <v>171</v>
      </c>
      <c r="B15" s="32" t="s">
        <v>178</v>
      </c>
      <c r="C15" s="28" t="n">
        <f aca="false">COUNTIFS(技術者台帳!$S$5:$S$104,"○",技術者台帳!$D$5:$D$104,"&lt;"&amp;設定!$C$7)</f>
        <v>2</v>
      </c>
      <c r="D15" s="29" t="n">
        <v>3</v>
      </c>
      <c r="E15" s="30" t="n">
        <f aca="false">IF(OR(C15="",D15=""),"",MAX(0,D15-C15))</f>
        <v>1</v>
      </c>
      <c r="F15" s="31" t="n">
        <f aca="false">IF(E15="","",E15/設定!$C$6)</f>
        <v>0.333333333333333</v>
      </c>
      <c r="G15" s="7" t="s">
        <v>179</v>
      </c>
    </row>
    <row r="16" customFormat="false" ht="30" hidden="false" customHeight="true" outlineLevel="0" collapsed="false">
      <c r="A16" s="35" t="s">
        <v>180</v>
      </c>
      <c r="B16" s="33" t="s">
        <v>181</v>
      </c>
      <c r="C16" s="28" t="n">
        <f aca="false">COUNTIF(技術者台帳!$T$5:$T$104,"○")</f>
        <v>3</v>
      </c>
      <c r="D16" s="29" t="n">
        <v>8</v>
      </c>
      <c r="E16" s="30" t="n">
        <f aca="false">IF(OR(C16="",D16=""),"",MAX(0,D16-C16))</f>
        <v>5</v>
      </c>
      <c r="F16" s="31" t="n">
        <f aca="false">IF(E16="","",E16/設定!$C$6)</f>
        <v>1.66666666666667</v>
      </c>
      <c r="G16" s="34" t="s">
        <v>182</v>
      </c>
    </row>
    <row r="17" customFormat="false" ht="30" hidden="false" customHeight="true" outlineLevel="0" collapsed="false">
      <c r="A17" s="27" t="s">
        <v>183</v>
      </c>
      <c r="B17" s="32" t="s">
        <v>184</v>
      </c>
      <c r="C17" s="28" t="n">
        <f aca="false">COUNTIF(技術者台帳!$G$5:$G$104,"○")</f>
        <v>7</v>
      </c>
      <c r="D17" s="29" t="n">
        <v>9</v>
      </c>
      <c r="E17" s="30" t="n">
        <f aca="false">IF(OR(C17="",D17=""),"",MAX(0,D17-C17))</f>
        <v>2</v>
      </c>
      <c r="F17" s="31" t="n">
        <f aca="false">IF(E17="","",E17/設定!$C$6)</f>
        <v>0.666666666666667</v>
      </c>
      <c r="G17" s="7" t="s">
        <v>185</v>
      </c>
    </row>
    <row r="18" customFormat="false" ht="15" hidden="false" customHeight="false" outlineLevel="0" collapsed="false">
      <c r="B18" s="3" t="s">
        <v>186</v>
      </c>
    </row>
    <row r="20" customFormat="false" ht="17.15" hidden="false" customHeight="false" outlineLevel="0" collapsed="false">
      <c r="A20" s="36" t="s">
        <v>187</v>
      </c>
    </row>
    <row r="21" customFormat="false" ht="15" hidden="false" customHeight="false" outlineLevel="0" collapsed="false">
      <c r="A21" s="37" t="s">
        <v>188</v>
      </c>
      <c r="B21" s="37"/>
      <c r="C21" s="37"/>
      <c r="D21" s="38" t="n">
        <v>5</v>
      </c>
    </row>
    <row r="22" customFormat="false" ht="15" hidden="false" customHeight="false" outlineLevel="0" collapsed="false">
      <c r="A22" s="39" t="s">
        <v>189</v>
      </c>
      <c r="B22" s="39"/>
      <c r="C22" s="39"/>
      <c r="D22" s="38" t="n">
        <v>6</v>
      </c>
    </row>
    <row r="23" customFormat="false" ht="15" hidden="false" customHeight="false" outlineLevel="0" collapsed="false">
      <c r="A23" s="37" t="s">
        <v>190</v>
      </c>
      <c r="B23" s="37"/>
      <c r="C23" s="37"/>
      <c r="D23" s="29" t="n">
        <v>1</v>
      </c>
    </row>
    <row r="24" customFormat="false" ht="15" hidden="false" customHeight="false" outlineLevel="0" collapsed="false">
      <c r="A24" s="39" t="s">
        <v>191</v>
      </c>
      <c r="B24" s="39"/>
      <c r="C24" s="39"/>
      <c r="D24" s="30" t="n">
        <f aca="false">D22+D23</f>
        <v>7</v>
      </c>
    </row>
    <row r="25" customFormat="false" ht="15" hidden="false" customHeight="false" outlineLevel="0" collapsed="false">
      <c r="A25" s="37" t="s">
        <v>192</v>
      </c>
      <c r="B25" s="37"/>
      <c r="C25" s="37"/>
      <c r="D25" s="30" t="n">
        <f aca="false">COUNTIF(技術者台帳!$P$5:$P$104,"?*")</f>
        <v>7</v>
      </c>
    </row>
    <row r="26" customFormat="false" ht="15" hidden="false" customHeight="false" outlineLevel="0" collapsed="false">
      <c r="A26" s="37" t="s">
        <v>193</v>
      </c>
      <c r="B26" s="37"/>
      <c r="C26" s="37"/>
      <c r="D26" s="30" t="n">
        <f aca="false">MAX(0,D24-D25)</f>
        <v>0</v>
      </c>
      <c r="E26" s="3" t="s">
        <v>194</v>
      </c>
    </row>
    <row r="29" customFormat="false" ht="17.15" hidden="false" customHeight="false" outlineLevel="0" collapsed="false">
      <c r="A29" s="4" t="s">
        <v>195</v>
      </c>
    </row>
    <row r="30" customFormat="false" ht="31.5" hidden="false" customHeight="true" outlineLevel="0" collapsed="false">
      <c r="A30" s="40" t="s">
        <v>120</v>
      </c>
      <c r="B30" s="40" t="s">
        <v>196</v>
      </c>
    </row>
    <row r="31" customFormat="false" ht="15" hidden="false" customHeight="false" outlineLevel="0" collapsed="false">
      <c r="A31" s="25" t="s">
        <v>197</v>
      </c>
      <c r="B31" s="28" t="n">
        <f aca="false">COUNTIF(技術者台帳!$E$5:$E$104,A31)</f>
        <v>2</v>
      </c>
    </row>
    <row r="32" customFormat="false" ht="15" hidden="false" customHeight="false" outlineLevel="0" collapsed="false">
      <c r="A32" s="25" t="s">
        <v>198</v>
      </c>
      <c r="B32" s="28" t="n">
        <f aca="false">COUNTIF(技術者台帳!$E$5:$E$104,A32)</f>
        <v>1</v>
      </c>
    </row>
    <row r="33" customFormat="false" ht="15" hidden="false" customHeight="false" outlineLevel="0" collapsed="false">
      <c r="A33" s="25" t="s">
        <v>199</v>
      </c>
      <c r="B33" s="28" t="n">
        <f aca="false">COUNTIF(技術者台帳!$E$5:$E$104,A33)</f>
        <v>1</v>
      </c>
    </row>
    <row r="34" customFormat="false" ht="15" hidden="false" customHeight="false" outlineLevel="0" collapsed="false">
      <c r="A34" s="25" t="s">
        <v>200</v>
      </c>
      <c r="B34" s="28" t="n">
        <f aca="false">COUNTIF(技術者台帳!$E$5:$E$104,A34)</f>
        <v>2</v>
      </c>
    </row>
    <row r="35" customFormat="false" ht="15" hidden="false" customHeight="false" outlineLevel="0" collapsed="false">
      <c r="A35" s="25" t="s">
        <v>201</v>
      </c>
      <c r="B35" s="28" t="n">
        <f aca="false">COUNTIF(技術者台帳!$E$5:$E$104,A35)</f>
        <v>2</v>
      </c>
    </row>
    <row r="36" customFormat="false" ht="15" hidden="false" customHeight="false" outlineLevel="0" collapsed="false">
      <c r="A36" s="11" t="s">
        <v>202</v>
      </c>
      <c r="B36" s="30" t="n">
        <f aca="false">SUM(B31:B35)</f>
        <v>8</v>
      </c>
    </row>
    <row r="37" customFormat="false" ht="30" hidden="false" customHeight="true" outlineLevel="0" collapsed="false">
      <c r="A37" s="41" t="str">
        <f aca="false">"計画年数後("&amp;設定!$C$6&amp;"年後)に60歳以上"</f>
        <v>計画年数後(3年後)に60歳以上</v>
      </c>
      <c r="B37" s="42" t="n">
        <f aca="false">COUNTIF(技術者台帳!$D$5:$D$104,"&gt;="&amp;(60-設定!$C$6))</f>
        <v>3</v>
      </c>
    </row>
    <row r="45" customFormat="false" ht="15" hidden="false" customHeight="false" outlineLevel="0" collapsed="false">
      <c r="A45" s="4" t="s">
        <v>203</v>
      </c>
    </row>
    <row r="46" customFormat="false" ht="31.5" hidden="false" customHeight="true" outlineLevel="0" collapsed="false">
      <c r="A46" s="40" t="s">
        <v>204</v>
      </c>
      <c r="B46" s="40" t="s">
        <v>205</v>
      </c>
      <c r="C46" s="40" t="s">
        <v>206</v>
      </c>
    </row>
    <row r="47" customFormat="false" ht="15" hidden="false" customHeight="false" outlineLevel="0" collapsed="false">
      <c r="A47" s="24" t="s">
        <v>54</v>
      </c>
      <c r="B47" s="28" t="n">
        <f aca="false">IF(A47="","",COUNTIF(技術者台帳!$P$5:$P$104,"*"&amp;A47&amp;"*"))</f>
        <v>6</v>
      </c>
      <c r="C47" s="28" t="n">
        <f aca="false">IF(A47="","",COUNTIF(技術者台帳!$Q$5:$Q$104,"*"&amp;A47&amp;"*"))</f>
        <v>3</v>
      </c>
    </row>
    <row r="48" customFormat="false" ht="15" hidden="false" customHeight="false" outlineLevel="0" collapsed="false">
      <c r="A48" s="24" t="s">
        <v>66</v>
      </c>
      <c r="B48" s="28" t="n">
        <f aca="false">IF(A48="","",COUNTIF(技術者台帳!$P$5:$P$104,"*"&amp;A48&amp;"*"))</f>
        <v>2</v>
      </c>
      <c r="C48" s="28" t="n">
        <f aca="false">IF(A48="","",COUNTIF(技術者台帳!$Q$5:$Q$104,"*"&amp;A48&amp;"*"))</f>
        <v>0</v>
      </c>
    </row>
    <row r="49" customFormat="false" ht="15" hidden="false" customHeight="false" outlineLevel="0" collapsed="false">
      <c r="A49" s="24" t="s">
        <v>87</v>
      </c>
      <c r="B49" s="28" t="n">
        <f aca="false">IF(A49="","",COUNTIF(技術者台帳!$P$5:$P$104,"*"&amp;A49&amp;"*"))</f>
        <v>2</v>
      </c>
      <c r="C49" s="28" t="n">
        <f aca="false">IF(A49="","",COUNTIF(技術者台帳!$Q$5:$Q$104,"*"&amp;A49&amp;"*"))</f>
        <v>1</v>
      </c>
    </row>
    <row r="50" customFormat="false" ht="15" hidden="false" customHeight="false" outlineLevel="0" collapsed="false">
      <c r="A50" s="24" t="s">
        <v>78</v>
      </c>
      <c r="B50" s="28" t="n">
        <f aca="false">IF(A50="","",COUNTIF(技術者台帳!$P$5:$P$104,"*"&amp;A50&amp;"*"))</f>
        <v>2</v>
      </c>
      <c r="C50" s="28" t="n">
        <f aca="false">IF(A50="","",COUNTIF(技術者台帳!$Q$5:$Q$104,"*"&amp;A50&amp;"*"))</f>
        <v>1</v>
      </c>
    </row>
    <row r="51" customFormat="false" ht="15" hidden="false" customHeight="false" outlineLevel="0" collapsed="false">
      <c r="A51" s="24" t="s">
        <v>57</v>
      </c>
      <c r="B51" s="28" t="n">
        <f aca="false">IF(A51="","",COUNTIF(技術者台帳!$P$5:$P$104,"*"&amp;A51&amp;"*"))</f>
        <v>1</v>
      </c>
      <c r="C51" s="28" t="n">
        <f aca="false">IF(A51="","",COUNTIF(技術者台帳!$Q$5:$Q$104,"*"&amp;A51&amp;"*"))</f>
        <v>1</v>
      </c>
    </row>
    <row r="52" customFormat="false" ht="15" hidden="false" customHeight="false" outlineLevel="0" collapsed="false">
      <c r="A52" s="24"/>
      <c r="B52" s="28" t="str">
        <f aca="false">IF(A52="","",COUNTIF(技術者台帳!$P$5:$P$104,"*"&amp;A52&amp;"*"))</f>
        <v/>
      </c>
      <c r="C52" s="28" t="str">
        <f aca="false">IF(A52="","",COUNTIF(技術者台帳!$Q$5:$Q$104,"*"&amp;A52&amp;"*"))</f>
        <v/>
      </c>
    </row>
    <row r="53" customFormat="false" ht="15" hidden="false" customHeight="false" outlineLevel="0" collapsed="false">
      <c r="A53" s="24"/>
      <c r="B53" s="28" t="str">
        <f aca="false">IF(A53="","",COUNTIF(技術者台帳!$P$5:$P$104,"*"&amp;A53&amp;"*"))</f>
        <v/>
      </c>
      <c r="C53" s="28" t="str">
        <f aca="false">IF(A53="","",COUNTIF(技術者台帳!$Q$5:$Q$104,"*"&amp;A53&amp;"*"))</f>
        <v/>
      </c>
    </row>
    <row r="54" customFormat="false" ht="15" hidden="false" customHeight="false" outlineLevel="0" collapsed="false">
      <c r="A54" s="3" t="s">
        <v>207</v>
      </c>
    </row>
  </sheetData>
  <mergeCells count="6">
    <mergeCell ref="A21:C21"/>
    <mergeCell ref="A22:C22"/>
    <mergeCell ref="A23:C23"/>
    <mergeCell ref="A24:C24"/>
    <mergeCell ref="A25:C25"/>
    <mergeCell ref="A26:C26"/>
  </mergeCells>
  <conditionalFormatting sqref="E6:F17">
    <cfRule type="expression" priority="2" aboveAverage="0" equalAverage="0" bottom="0" percent="0" rank="0" text="" dxfId="2">
      <formula>AND(ISNUMBER($E6),$E6&gt;0)</formula>
    </cfRule>
  </conditionalFormatting>
  <dataValidations count="1">
    <dataValidation allowBlank="true" errorStyle="stop" operator="between" showDropDown="false" showErrorMessage="false" showInputMessage="false" sqref="B6:B11" type="list">
      <formula1>設定!$B$12:$B$40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8D90"/>
    <pageSetUpPr fitToPage="true"/>
  </sheetPr>
  <dimension ref="A1:N10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6"/>
    <col collapsed="false" customWidth="true" hidden="false" outlineLevel="0" max="12" min="3" style="0" width="10"/>
    <col collapsed="false" customWidth="true" hidden="false" outlineLevel="0" max="13" min="13" style="0" width="11"/>
    <col collapsed="false" customWidth="true" hidden="false" outlineLevel="0" max="14" min="14" style="0" width="9"/>
  </cols>
  <sheetData>
    <row r="1" customFormat="false" ht="27.75" hidden="false" customHeight="true" outlineLevel="0" collapsed="false">
      <c r="A1" s="1" t="s">
        <v>208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Format="false" ht="15" hidden="false" customHeight="false" outlineLevel="0" collapsed="false">
      <c r="A2" s="3" t="s">
        <v>209</v>
      </c>
    </row>
    <row r="3" customFormat="false" ht="33.75" hidden="false" customHeight="true" outlineLevel="0" collapsed="false">
      <c r="A3" s="43" t="s">
        <v>210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customFormat="false" ht="15" hidden="false" customHeight="false" outlineLevel="0" collapsed="false">
      <c r="A4" s="3" t="s">
        <v>211</v>
      </c>
    </row>
    <row r="5" customFormat="false" ht="31.5" hidden="false" customHeight="true" outlineLevel="0" collapsed="false">
      <c r="A5" s="20" t="s">
        <v>116</v>
      </c>
      <c r="B5" s="21" t="s">
        <v>117</v>
      </c>
      <c r="C5" s="20" t="str">
        <f aca="false">IF(設定!E12="","",設定!E12)</f>
        <v>土木施工管理</v>
      </c>
      <c r="D5" s="20" t="str">
        <f aca="false">IF(設定!E13="","",設定!E13)</f>
        <v>管工事施工管理</v>
      </c>
      <c r="E5" s="20" t="str">
        <f aca="false">IF(設定!E14="","",設定!E14)</f>
        <v>建築施工管理</v>
      </c>
      <c r="F5" s="20" t="str">
        <f aca="false">IF(設定!E15="","",設定!E15)</f>
        <v>測量・ICT施工</v>
      </c>
      <c r="G5" s="20" t="str">
        <f aca="false">IF(設定!E16="","",設定!E16)</f>
        <v>積算・原価管理</v>
      </c>
      <c r="H5" s="20" t="str">
        <f aca="false">IF(設定!E17="","",設定!E17)</f>
        <v>安全衛生管理</v>
      </c>
      <c r="I5" s="20" t="str">
        <f aca="false">IF(設定!E18="","",設定!E18)</f>
        <v>品質管理</v>
      </c>
      <c r="J5" s="20" t="str">
        <f aca="false">IF(設定!E19="","",設定!E19)</f>
        <v>工程管理</v>
      </c>
      <c r="K5" s="20" t="str">
        <f aca="false">IF(設定!E20="","",設定!E20)</f>
        <v>書類・電子納品</v>
      </c>
      <c r="L5" s="20" t="str">
        <f aca="false">IF(設定!E21="","",設定!E21)</f>
        <v>若手の指導</v>
      </c>
      <c r="M5" s="21" t="s">
        <v>212</v>
      </c>
      <c r="N5" s="21" t="s">
        <v>213</v>
      </c>
    </row>
    <row r="6" customFormat="false" ht="15" hidden="false" customHeight="false" outlineLevel="0" collapsed="false">
      <c r="A6" s="44" t="s">
        <v>214</v>
      </c>
      <c r="B6" s="44"/>
      <c r="C6" s="45" t="n">
        <f aca="false">COUNTIF(C9:C108,"&gt;=3")</f>
        <v>6</v>
      </c>
      <c r="D6" s="45" t="n">
        <f aca="false">COUNTIF(D9:D108,"&gt;=3")</f>
        <v>3</v>
      </c>
      <c r="E6" s="45" t="n">
        <f aca="false">COUNTIF(E9:E108,"&gt;=3")</f>
        <v>1</v>
      </c>
      <c r="F6" s="45" t="n">
        <f aca="false">COUNTIF(F9:F108,"&gt;=3")</f>
        <v>1</v>
      </c>
      <c r="G6" s="45" t="n">
        <f aca="false">COUNTIF(G9:G108,"&gt;=3")</f>
        <v>4</v>
      </c>
      <c r="H6" s="45" t="n">
        <f aca="false">COUNTIF(H9:H108,"&gt;=3")</f>
        <v>5</v>
      </c>
      <c r="I6" s="45" t="n">
        <f aca="false">COUNTIF(I9:I108,"&gt;=3")</f>
        <v>6</v>
      </c>
      <c r="J6" s="45" t="n">
        <f aca="false">COUNTIF(J9:J108,"&gt;=3")</f>
        <v>5</v>
      </c>
      <c r="K6" s="45" t="n">
        <f aca="false">COUNTIF(K9:K108,"&gt;=3")</f>
        <v>4</v>
      </c>
      <c r="L6" s="45" t="n">
        <f aca="false">COUNTIF(L9:L108,"&gt;=3")</f>
        <v>4</v>
      </c>
    </row>
    <row r="7" customFormat="false" ht="15" hidden="false" customHeight="false" outlineLevel="0" collapsed="false">
      <c r="A7" s="44" t="s">
        <v>215</v>
      </c>
      <c r="B7" s="44"/>
      <c r="C7" s="45" t="n">
        <f aca="false">COUNTIF(C9:C108,"&gt;=4")</f>
        <v>3</v>
      </c>
      <c r="D7" s="45" t="n">
        <f aca="false">COUNTIF(D9:D108,"&gt;=4")</f>
        <v>1</v>
      </c>
      <c r="E7" s="45" t="n">
        <f aca="false">COUNTIF(E9:E108,"&gt;=4")</f>
        <v>1</v>
      </c>
      <c r="F7" s="45" t="n">
        <f aca="false">COUNTIF(F9:F108,"&gt;=4")</f>
        <v>1</v>
      </c>
      <c r="G7" s="45" t="n">
        <f aca="false">COUNTIF(G9:G108,"&gt;=4")</f>
        <v>2</v>
      </c>
      <c r="H7" s="45" t="n">
        <f aca="false">COUNTIF(H9:H108,"&gt;=4")</f>
        <v>2</v>
      </c>
      <c r="I7" s="45" t="n">
        <f aca="false">COUNTIF(I9:I108,"&gt;=4")</f>
        <v>1</v>
      </c>
      <c r="J7" s="45" t="n">
        <f aca="false">COUNTIF(J9:J108,"&gt;=4")</f>
        <v>2</v>
      </c>
      <c r="K7" s="45" t="n">
        <f aca="false">COUNTIF(K9:K108,"&gt;=4")</f>
        <v>1</v>
      </c>
      <c r="L7" s="45" t="n">
        <f aca="false">COUNTIF(L9:L108,"&gt;=4")</f>
        <v>3</v>
      </c>
    </row>
    <row r="8" customFormat="false" ht="15" hidden="false" customHeight="false" outlineLevel="0" collapsed="false">
      <c r="A8" s="11" t="s">
        <v>216</v>
      </c>
      <c r="B8" s="11"/>
      <c r="C8" s="46" t="n">
        <f aca="false">IFERROR(AVERAGE(C9:C108),"")</f>
        <v>3</v>
      </c>
      <c r="D8" s="46" t="n">
        <f aca="false">IFERROR(AVERAGE(D9:D108),"")</f>
        <v>1.875</v>
      </c>
      <c r="E8" s="46" t="n">
        <f aca="false">IFERROR(AVERAGE(E9:E108),"")</f>
        <v>1.5</v>
      </c>
      <c r="F8" s="46" t="n">
        <f aca="false">IFERROR(AVERAGE(F9:F108),"")</f>
        <v>1.875</v>
      </c>
      <c r="G8" s="46" t="n">
        <f aca="false">IFERROR(AVERAGE(G9:G108),"")</f>
        <v>2.5</v>
      </c>
      <c r="H8" s="46" t="n">
        <f aca="false">IFERROR(AVERAGE(H9:H108),"")</f>
        <v>2.75</v>
      </c>
      <c r="I8" s="46" t="n">
        <f aca="false">IFERROR(AVERAGE(I9:I108),"")</f>
        <v>2.75</v>
      </c>
      <c r="J8" s="46" t="n">
        <f aca="false">IFERROR(AVERAGE(J9:J108),"")</f>
        <v>2.75</v>
      </c>
      <c r="K8" s="46" t="n">
        <f aca="false">IFERROR(AVERAGE(K9:K108),"")</f>
        <v>2.5</v>
      </c>
      <c r="L8" s="46" t="n">
        <f aca="false">IFERROR(AVERAGE(L9:L108),"")</f>
        <v>2.625</v>
      </c>
    </row>
    <row r="9" customFormat="false" ht="15" hidden="false" customHeight="false" outlineLevel="0" collapsed="false">
      <c r="A9" s="19" t="n">
        <f aca="false">ROW()-8</f>
        <v>1</v>
      </c>
      <c r="B9" s="32" t="str">
        <f aca="false">IF(技術者台帳!B5="","",技術者台帳!B5)</f>
        <v>例）松戸 一郎</v>
      </c>
      <c r="C9" s="23" t="n">
        <v>4</v>
      </c>
      <c r="D9" s="23" t="n">
        <v>3</v>
      </c>
      <c r="E9" s="23" t="n">
        <v>1</v>
      </c>
      <c r="F9" s="23" t="n">
        <v>2</v>
      </c>
      <c r="G9" s="23" t="n">
        <v>3</v>
      </c>
      <c r="H9" s="23" t="n">
        <v>4</v>
      </c>
      <c r="I9" s="23" t="n">
        <v>3</v>
      </c>
      <c r="J9" s="23" t="n">
        <v>4</v>
      </c>
      <c r="K9" s="23" t="n">
        <v>3</v>
      </c>
      <c r="L9" s="23" t="n">
        <v>4</v>
      </c>
      <c r="M9" s="19" t="n">
        <f aca="false">IF(COUNT(C9:L9)=0,"",COUNTIF(C9:L9,"&gt;=3"))</f>
        <v>8</v>
      </c>
      <c r="N9" s="47" t="n">
        <f aca="false">IF(COUNT(C9:L9)=0,"",AVERAGE(C9:L9))</f>
        <v>3.1</v>
      </c>
    </row>
    <row r="10" customFormat="false" ht="15" hidden="false" customHeight="false" outlineLevel="0" collapsed="false">
      <c r="A10" s="19" t="n">
        <f aca="false">ROW()-8</f>
        <v>2</v>
      </c>
      <c r="B10" s="32" t="str">
        <f aca="false">IF(技術者台帳!B6="","",技術者台帳!B6)</f>
        <v>例）柏 次郎</v>
      </c>
      <c r="C10" s="23" t="n">
        <v>4</v>
      </c>
      <c r="D10" s="23" t="n">
        <v>4</v>
      </c>
      <c r="E10" s="23" t="n">
        <v>1</v>
      </c>
      <c r="F10" s="23" t="n">
        <v>2</v>
      </c>
      <c r="G10" s="23" t="n">
        <v>4</v>
      </c>
      <c r="H10" s="23" t="n">
        <v>3</v>
      </c>
      <c r="I10" s="23" t="n">
        <v>3</v>
      </c>
      <c r="J10" s="23" t="n">
        <v>3</v>
      </c>
      <c r="K10" s="23" t="n">
        <v>3</v>
      </c>
      <c r="L10" s="23" t="n">
        <v>3</v>
      </c>
      <c r="M10" s="19" t="n">
        <f aca="false">IF(COUNT(C10:L10)=0,"",COUNTIF(C10:L10,"&gt;=3"))</f>
        <v>8</v>
      </c>
      <c r="N10" s="47" t="n">
        <f aca="false">IF(COUNT(C10:L10)=0,"",AVERAGE(C10:L10))</f>
        <v>3</v>
      </c>
    </row>
    <row r="11" customFormat="false" ht="15" hidden="false" customHeight="false" outlineLevel="0" collapsed="false">
      <c r="A11" s="19" t="n">
        <f aca="false">ROW()-8</f>
        <v>3</v>
      </c>
      <c r="B11" s="32" t="str">
        <f aca="false">IF(技術者台帳!B7="","",技術者台帳!B7)</f>
        <v>例）流山 三郎</v>
      </c>
      <c r="C11" s="23" t="n">
        <v>5</v>
      </c>
      <c r="D11" s="23" t="n">
        <v>1</v>
      </c>
      <c r="E11" s="23" t="n">
        <v>1</v>
      </c>
      <c r="F11" s="23" t="n">
        <v>1</v>
      </c>
      <c r="G11" s="23" t="n">
        <v>4</v>
      </c>
      <c r="H11" s="23" t="n">
        <v>4</v>
      </c>
      <c r="I11" s="23" t="n">
        <v>4</v>
      </c>
      <c r="J11" s="23" t="n">
        <v>4</v>
      </c>
      <c r="K11" s="23" t="n">
        <v>2</v>
      </c>
      <c r="L11" s="23" t="n">
        <v>5</v>
      </c>
      <c r="M11" s="19" t="n">
        <f aca="false">IF(COUNT(C11:L11)=0,"",COUNTIF(C11:L11,"&gt;=3"))</f>
        <v>6</v>
      </c>
      <c r="N11" s="47" t="n">
        <f aca="false">IF(COUNT(C11:L11)=0,"",AVERAGE(C11:L11))</f>
        <v>3.1</v>
      </c>
    </row>
    <row r="12" customFormat="false" ht="15" hidden="false" customHeight="false" outlineLevel="0" collapsed="false">
      <c r="A12" s="19" t="n">
        <f aca="false">ROW()-8</f>
        <v>4</v>
      </c>
      <c r="B12" s="32" t="str">
        <f aca="false">IF(技術者台帳!B8="","",技術者台帳!B8)</f>
        <v>例）我孫子 四郎</v>
      </c>
      <c r="C12" s="23" t="n">
        <v>3</v>
      </c>
      <c r="D12" s="23" t="n">
        <v>1</v>
      </c>
      <c r="E12" s="23" t="n">
        <v>1</v>
      </c>
      <c r="F12" s="23" t="n">
        <v>2</v>
      </c>
      <c r="G12" s="23" t="n">
        <v>2</v>
      </c>
      <c r="H12" s="23" t="n">
        <v>3</v>
      </c>
      <c r="I12" s="23" t="n">
        <v>3</v>
      </c>
      <c r="J12" s="23" t="n">
        <v>3</v>
      </c>
      <c r="K12" s="23" t="n">
        <v>2</v>
      </c>
      <c r="L12" s="23" t="n">
        <v>2</v>
      </c>
      <c r="M12" s="19" t="n">
        <f aca="false">IF(COUNT(C12:L12)=0,"",COUNTIF(C12:L12,"&gt;=3"))</f>
        <v>4</v>
      </c>
      <c r="N12" s="47" t="n">
        <f aca="false">IF(COUNT(C12:L12)=0,"",AVERAGE(C12:L12))</f>
        <v>2.2</v>
      </c>
    </row>
    <row r="13" customFormat="false" ht="15" hidden="false" customHeight="false" outlineLevel="0" collapsed="false">
      <c r="A13" s="19" t="n">
        <f aca="false">ROW()-8</f>
        <v>5</v>
      </c>
      <c r="B13" s="32" t="str">
        <f aca="false">IF(技術者台帳!B9="","",技術者台帳!B9)</f>
        <v>例）鎌ケ谷 五郎</v>
      </c>
      <c r="C13" s="23" t="n">
        <v>3</v>
      </c>
      <c r="D13" s="23" t="n">
        <v>1</v>
      </c>
      <c r="E13" s="23" t="n">
        <v>1</v>
      </c>
      <c r="F13" s="23" t="n">
        <v>4</v>
      </c>
      <c r="G13" s="23" t="n">
        <v>2</v>
      </c>
      <c r="H13" s="23" t="n">
        <v>2</v>
      </c>
      <c r="I13" s="23" t="n">
        <v>3</v>
      </c>
      <c r="J13" s="23" t="n">
        <v>2</v>
      </c>
      <c r="K13" s="23" t="n">
        <v>4</v>
      </c>
      <c r="L13" s="23" t="n">
        <v>1</v>
      </c>
      <c r="M13" s="19" t="n">
        <f aca="false">IF(COUNT(C13:L13)=0,"",COUNTIF(C13:L13,"&gt;=3"))</f>
        <v>4</v>
      </c>
      <c r="N13" s="47" t="n">
        <f aca="false">IF(COUNT(C13:L13)=0,"",AVERAGE(C13:L13))</f>
        <v>2.3</v>
      </c>
    </row>
    <row r="14" customFormat="false" ht="15" hidden="false" customHeight="false" outlineLevel="0" collapsed="false">
      <c r="A14" s="19" t="n">
        <f aca="false">ROW()-8</f>
        <v>6</v>
      </c>
      <c r="B14" s="32" t="str">
        <f aca="false">IF(技術者台帳!B10="","",技術者台帳!B10)</f>
        <v>例）野田 六子</v>
      </c>
      <c r="C14" s="23" t="n">
        <v>1</v>
      </c>
      <c r="D14" s="23" t="n">
        <v>3</v>
      </c>
      <c r="E14" s="23" t="n">
        <v>1</v>
      </c>
      <c r="F14" s="23" t="n">
        <v>1</v>
      </c>
      <c r="G14" s="23" t="n">
        <v>1</v>
      </c>
      <c r="H14" s="23" t="n">
        <v>2</v>
      </c>
      <c r="I14" s="23" t="n">
        <v>2</v>
      </c>
      <c r="J14" s="23" t="n">
        <v>2</v>
      </c>
      <c r="K14" s="23" t="n">
        <v>3</v>
      </c>
      <c r="L14" s="23" t="n">
        <v>1</v>
      </c>
      <c r="M14" s="19" t="n">
        <f aca="false">IF(COUNT(C14:L14)=0,"",COUNTIF(C14:L14,"&gt;=3"))</f>
        <v>2</v>
      </c>
      <c r="N14" s="47" t="n">
        <f aca="false">IF(COUNT(C14:L14)=0,"",AVERAGE(C14:L14))</f>
        <v>1.7</v>
      </c>
    </row>
    <row r="15" customFormat="false" ht="15" hidden="false" customHeight="false" outlineLevel="0" collapsed="false">
      <c r="A15" s="19" t="n">
        <f aca="false">ROW()-8</f>
        <v>7</v>
      </c>
      <c r="B15" s="32" t="str">
        <f aca="false">IF(技術者台帳!B11="","",技術者台帳!B11)</f>
        <v>例）市川 七郎</v>
      </c>
      <c r="C15" s="23" t="n">
        <v>1</v>
      </c>
      <c r="D15" s="23" t="n">
        <v>1</v>
      </c>
      <c r="E15" s="23" t="n">
        <v>1</v>
      </c>
      <c r="F15" s="23" t="n">
        <v>2</v>
      </c>
      <c r="G15" s="23" t="n">
        <v>1</v>
      </c>
      <c r="H15" s="23" t="n">
        <v>1</v>
      </c>
      <c r="I15" s="23" t="n">
        <v>1</v>
      </c>
      <c r="J15" s="23" t="n">
        <v>1</v>
      </c>
      <c r="K15" s="23" t="n">
        <v>1</v>
      </c>
      <c r="L15" s="23" t="n">
        <v>1</v>
      </c>
      <c r="M15" s="19" t="n">
        <f aca="false">IF(COUNT(C15:L15)=0,"",COUNTIF(C15:L15,"&gt;=3"))</f>
        <v>0</v>
      </c>
      <c r="N15" s="47" t="n">
        <f aca="false">IF(COUNT(C15:L15)=0,"",AVERAGE(C15:L15))</f>
        <v>1.1</v>
      </c>
    </row>
    <row r="16" customFormat="false" ht="15" hidden="false" customHeight="false" outlineLevel="0" collapsed="false">
      <c r="A16" s="19" t="n">
        <f aca="false">ROW()-8</f>
        <v>8</v>
      </c>
      <c r="B16" s="32" t="str">
        <f aca="false">IF(技術者台帳!B12="","",技術者台帳!B12)</f>
        <v>例）船橋 八郎</v>
      </c>
      <c r="C16" s="23" t="n">
        <v>3</v>
      </c>
      <c r="D16" s="23" t="n">
        <v>1</v>
      </c>
      <c r="E16" s="23" t="n">
        <v>5</v>
      </c>
      <c r="F16" s="23" t="n">
        <v>1</v>
      </c>
      <c r="G16" s="23" t="n">
        <v>3</v>
      </c>
      <c r="H16" s="23" t="n">
        <v>3</v>
      </c>
      <c r="I16" s="23" t="n">
        <v>3</v>
      </c>
      <c r="J16" s="23" t="n">
        <v>3</v>
      </c>
      <c r="K16" s="23" t="n">
        <v>2</v>
      </c>
      <c r="L16" s="23" t="n">
        <v>4</v>
      </c>
      <c r="M16" s="19" t="n">
        <f aca="false">IF(COUNT(C16:L16)=0,"",COUNTIF(C16:L16,"&gt;=3"))</f>
        <v>7</v>
      </c>
      <c r="N16" s="47" t="n">
        <f aca="false">IF(COUNT(C16:L16)=0,"",AVERAGE(C16:L16))</f>
        <v>2.8</v>
      </c>
    </row>
    <row r="17" customFormat="false" ht="15" hidden="false" customHeight="false" outlineLevel="0" collapsed="false">
      <c r="A17" s="19" t="n">
        <f aca="false">ROW()-8</f>
        <v>9</v>
      </c>
      <c r="B17" s="32" t="str">
        <f aca="false">IF(技術者台帳!B13="","",技術者台帳!B13)</f>
        <v/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19" t="str">
        <f aca="false">IF(COUNT(C17:L17)=0,"",COUNTIF(C17:L17,"&gt;=3"))</f>
        <v/>
      </c>
      <c r="N17" s="47" t="str">
        <f aca="false">IF(COUNT(C17:L17)=0,"",AVERAGE(C17:L17))</f>
        <v/>
      </c>
    </row>
    <row r="18" customFormat="false" ht="15" hidden="false" customHeight="false" outlineLevel="0" collapsed="false">
      <c r="A18" s="19" t="n">
        <f aca="false">ROW()-8</f>
        <v>10</v>
      </c>
      <c r="B18" s="32" t="str">
        <f aca="false">IF(技術者台帳!B14="","",技術者台帳!B14)</f>
        <v/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19" t="str">
        <f aca="false">IF(COUNT(C18:L18)=0,"",COUNTIF(C18:L18,"&gt;=3"))</f>
        <v/>
      </c>
      <c r="N18" s="47" t="str">
        <f aca="false">IF(COUNT(C18:L18)=0,"",AVERAGE(C18:L18))</f>
        <v/>
      </c>
    </row>
    <row r="19" customFormat="false" ht="15" hidden="false" customHeight="false" outlineLevel="0" collapsed="false">
      <c r="A19" s="19" t="n">
        <f aca="false">ROW()-8</f>
        <v>11</v>
      </c>
      <c r="B19" s="32" t="str">
        <f aca="false">IF(技術者台帳!B15="","",技術者台帳!B15)</f>
        <v/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19" t="str">
        <f aca="false">IF(COUNT(C19:L19)=0,"",COUNTIF(C19:L19,"&gt;=3"))</f>
        <v/>
      </c>
      <c r="N19" s="47" t="str">
        <f aca="false">IF(COUNT(C19:L19)=0,"",AVERAGE(C19:L19))</f>
        <v/>
      </c>
    </row>
    <row r="20" customFormat="false" ht="15" hidden="false" customHeight="false" outlineLevel="0" collapsed="false">
      <c r="A20" s="19" t="n">
        <f aca="false">ROW()-8</f>
        <v>12</v>
      </c>
      <c r="B20" s="32" t="str">
        <f aca="false">IF(技術者台帳!B16="","",技術者台帳!B16)</f>
        <v/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19" t="str">
        <f aca="false">IF(COUNT(C20:L20)=0,"",COUNTIF(C20:L20,"&gt;=3"))</f>
        <v/>
      </c>
      <c r="N20" s="47" t="str">
        <f aca="false">IF(COUNT(C20:L20)=0,"",AVERAGE(C20:L20))</f>
        <v/>
      </c>
    </row>
    <row r="21" customFormat="false" ht="15" hidden="false" customHeight="false" outlineLevel="0" collapsed="false">
      <c r="A21" s="19" t="n">
        <f aca="false">ROW()-8</f>
        <v>13</v>
      </c>
      <c r="B21" s="32" t="str">
        <f aca="false">IF(技術者台帳!B17="","",技術者台帳!B17)</f>
        <v/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19" t="str">
        <f aca="false">IF(COUNT(C21:L21)=0,"",COUNTIF(C21:L21,"&gt;=3"))</f>
        <v/>
      </c>
      <c r="N21" s="47" t="str">
        <f aca="false">IF(COUNT(C21:L21)=0,"",AVERAGE(C21:L21))</f>
        <v/>
      </c>
    </row>
    <row r="22" customFormat="false" ht="15" hidden="false" customHeight="false" outlineLevel="0" collapsed="false">
      <c r="A22" s="19" t="n">
        <f aca="false">ROW()-8</f>
        <v>14</v>
      </c>
      <c r="B22" s="32" t="str">
        <f aca="false">IF(技術者台帳!B18="","",技術者台帳!B18)</f>
        <v/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19" t="str">
        <f aca="false">IF(COUNT(C22:L22)=0,"",COUNTIF(C22:L22,"&gt;=3"))</f>
        <v/>
      </c>
      <c r="N22" s="47" t="str">
        <f aca="false">IF(COUNT(C22:L22)=0,"",AVERAGE(C22:L22))</f>
        <v/>
      </c>
    </row>
    <row r="23" customFormat="false" ht="15" hidden="false" customHeight="false" outlineLevel="0" collapsed="false">
      <c r="A23" s="19" t="n">
        <f aca="false">ROW()-8</f>
        <v>15</v>
      </c>
      <c r="B23" s="32" t="str">
        <f aca="false">IF(技術者台帳!B19="","",技術者台帳!B19)</f>
        <v/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19" t="str">
        <f aca="false">IF(COUNT(C23:L23)=0,"",COUNTIF(C23:L23,"&gt;=3"))</f>
        <v/>
      </c>
      <c r="N23" s="47" t="str">
        <f aca="false">IF(COUNT(C23:L23)=0,"",AVERAGE(C23:L23))</f>
        <v/>
      </c>
    </row>
    <row r="24" customFormat="false" ht="15" hidden="false" customHeight="false" outlineLevel="0" collapsed="false">
      <c r="A24" s="19" t="n">
        <f aca="false">ROW()-8</f>
        <v>16</v>
      </c>
      <c r="B24" s="32" t="str">
        <f aca="false">IF(技術者台帳!B20="","",技術者台帳!B20)</f>
        <v/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19" t="str">
        <f aca="false">IF(COUNT(C24:L24)=0,"",COUNTIF(C24:L24,"&gt;=3"))</f>
        <v/>
      </c>
      <c r="N24" s="47" t="str">
        <f aca="false">IF(COUNT(C24:L24)=0,"",AVERAGE(C24:L24))</f>
        <v/>
      </c>
    </row>
    <row r="25" customFormat="false" ht="15" hidden="false" customHeight="false" outlineLevel="0" collapsed="false">
      <c r="A25" s="19" t="n">
        <f aca="false">ROW()-8</f>
        <v>17</v>
      </c>
      <c r="B25" s="32" t="str">
        <f aca="false">IF(技術者台帳!B21="","",技術者台帳!B21)</f>
        <v/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19" t="str">
        <f aca="false">IF(COUNT(C25:L25)=0,"",COUNTIF(C25:L25,"&gt;=3"))</f>
        <v/>
      </c>
      <c r="N25" s="47" t="str">
        <f aca="false">IF(COUNT(C25:L25)=0,"",AVERAGE(C25:L25))</f>
        <v/>
      </c>
    </row>
    <row r="26" customFormat="false" ht="15" hidden="false" customHeight="false" outlineLevel="0" collapsed="false">
      <c r="A26" s="19" t="n">
        <f aca="false">ROW()-8</f>
        <v>18</v>
      </c>
      <c r="B26" s="32" t="str">
        <f aca="false">IF(技術者台帳!B22="","",技術者台帳!B22)</f>
        <v/>
      </c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19" t="str">
        <f aca="false">IF(COUNT(C26:L26)=0,"",COUNTIF(C26:L26,"&gt;=3"))</f>
        <v/>
      </c>
      <c r="N26" s="47" t="str">
        <f aca="false">IF(COUNT(C26:L26)=0,"",AVERAGE(C26:L26))</f>
        <v/>
      </c>
    </row>
    <row r="27" customFormat="false" ht="15" hidden="false" customHeight="false" outlineLevel="0" collapsed="false">
      <c r="A27" s="19" t="n">
        <f aca="false">ROW()-8</f>
        <v>19</v>
      </c>
      <c r="B27" s="32" t="str">
        <f aca="false">IF(技術者台帳!B23="","",技術者台帳!B23)</f>
        <v/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19" t="str">
        <f aca="false">IF(COUNT(C27:L27)=0,"",COUNTIF(C27:L27,"&gt;=3"))</f>
        <v/>
      </c>
      <c r="N27" s="47" t="str">
        <f aca="false">IF(COUNT(C27:L27)=0,"",AVERAGE(C27:L27))</f>
        <v/>
      </c>
    </row>
    <row r="28" customFormat="false" ht="15" hidden="false" customHeight="false" outlineLevel="0" collapsed="false">
      <c r="A28" s="19" t="n">
        <f aca="false">ROW()-8</f>
        <v>20</v>
      </c>
      <c r="B28" s="32" t="str">
        <f aca="false">IF(技術者台帳!B24="","",技術者台帳!B24)</f>
        <v/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19" t="str">
        <f aca="false">IF(COUNT(C28:L28)=0,"",COUNTIF(C28:L28,"&gt;=3"))</f>
        <v/>
      </c>
      <c r="N28" s="47" t="str">
        <f aca="false">IF(COUNT(C28:L28)=0,"",AVERAGE(C28:L28))</f>
        <v/>
      </c>
    </row>
    <row r="29" customFormat="false" ht="15" hidden="false" customHeight="false" outlineLevel="0" collapsed="false">
      <c r="A29" s="19" t="n">
        <f aca="false">ROW()-8</f>
        <v>21</v>
      </c>
      <c r="B29" s="32" t="str">
        <f aca="false">IF(技術者台帳!B25="","",技術者台帳!B25)</f>
        <v/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19" t="str">
        <f aca="false">IF(COUNT(C29:L29)=0,"",COUNTIF(C29:L29,"&gt;=3"))</f>
        <v/>
      </c>
      <c r="N29" s="47" t="str">
        <f aca="false">IF(COUNT(C29:L29)=0,"",AVERAGE(C29:L29))</f>
        <v/>
      </c>
    </row>
    <row r="30" customFormat="false" ht="15" hidden="false" customHeight="false" outlineLevel="0" collapsed="false">
      <c r="A30" s="19" t="n">
        <f aca="false">ROW()-8</f>
        <v>22</v>
      </c>
      <c r="B30" s="32" t="str">
        <f aca="false">IF(技術者台帳!B26="","",技術者台帳!B26)</f>
        <v/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19" t="str">
        <f aca="false">IF(COUNT(C30:L30)=0,"",COUNTIF(C30:L30,"&gt;=3"))</f>
        <v/>
      </c>
      <c r="N30" s="47" t="str">
        <f aca="false">IF(COUNT(C30:L30)=0,"",AVERAGE(C30:L30))</f>
        <v/>
      </c>
    </row>
    <row r="31" customFormat="false" ht="15" hidden="false" customHeight="false" outlineLevel="0" collapsed="false">
      <c r="A31" s="19" t="n">
        <f aca="false">ROW()-8</f>
        <v>23</v>
      </c>
      <c r="B31" s="32" t="str">
        <f aca="false">IF(技術者台帳!B27="","",技術者台帳!B27)</f>
        <v/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19" t="str">
        <f aca="false">IF(COUNT(C31:L31)=0,"",COUNTIF(C31:L31,"&gt;=3"))</f>
        <v/>
      </c>
      <c r="N31" s="47" t="str">
        <f aca="false">IF(COUNT(C31:L31)=0,"",AVERAGE(C31:L31))</f>
        <v/>
      </c>
    </row>
    <row r="32" customFormat="false" ht="15" hidden="false" customHeight="false" outlineLevel="0" collapsed="false">
      <c r="A32" s="19" t="n">
        <f aca="false">ROW()-8</f>
        <v>24</v>
      </c>
      <c r="B32" s="32" t="str">
        <f aca="false">IF(技術者台帳!B28="","",技術者台帳!B28)</f>
        <v/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19" t="str">
        <f aca="false">IF(COUNT(C32:L32)=0,"",COUNTIF(C32:L32,"&gt;=3"))</f>
        <v/>
      </c>
      <c r="N32" s="47" t="str">
        <f aca="false">IF(COUNT(C32:L32)=0,"",AVERAGE(C32:L32))</f>
        <v/>
      </c>
    </row>
    <row r="33" customFormat="false" ht="15" hidden="false" customHeight="false" outlineLevel="0" collapsed="false">
      <c r="A33" s="19" t="n">
        <f aca="false">ROW()-8</f>
        <v>25</v>
      </c>
      <c r="B33" s="32" t="str">
        <f aca="false">IF(技術者台帳!B29="","",技術者台帳!B29)</f>
        <v/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19" t="str">
        <f aca="false">IF(COUNT(C33:L33)=0,"",COUNTIF(C33:L33,"&gt;=3"))</f>
        <v/>
      </c>
      <c r="N33" s="47" t="str">
        <f aca="false">IF(COUNT(C33:L33)=0,"",AVERAGE(C33:L33))</f>
        <v/>
      </c>
    </row>
    <row r="34" customFormat="false" ht="15" hidden="false" customHeight="false" outlineLevel="0" collapsed="false">
      <c r="A34" s="19" t="n">
        <f aca="false">ROW()-8</f>
        <v>26</v>
      </c>
      <c r="B34" s="32" t="str">
        <f aca="false">IF(技術者台帳!B30="","",技術者台帳!B30)</f>
        <v/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19" t="str">
        <f aca="false">IF(COUNT(C34:L34)=0,"",COUNTIF(C34:L34,"&gt;=3"))</f>
        <v/>
      </c>
      <c r="N34" s="47" t="str">
        <f aca="false">IF(COUNT(C34:L34)=0,"",AVERAGE(C34:L34))</f>
        <v/>
      </c>
    </row>
    <row r="35" customFormat="false" ht="15" hidden="false" customHeight="false" outlineLevel="0" collapsed="false">
      <c r="A35" s="19" t="n">
        <f aca="false">ROW()-8</f>
        <v>27</v>
      </c>
      <c r="B35" s="32" t="str">
        <f aca="false">IF(技術者台帳!B31="","",技術者台帳!B31)</f>
        <v/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9" t="str">
        <f aca="false">IF(COUNT(C35:L35)=0,"",COUNTIF(C35:L35,"&gt;=3"))</f>
        <v/>
      </c>
      <c r="N35" s="47" t="str">
        <f aca="false">IF(COUNT(C35:L35)=0,"",AVERAGE(C35:L35))</f>
        <v/>
      </c>
    </row>
    <row r="36" customFormat="false" ht="15" hidden="false" customHeight="false" outlineLevel="0" collapsed="false">
      <c r="A36" s="19" t="n">
        <f aca="false">ROW()-8</f>
        <v>28</v>
      </c>
      <c r="B36" s="32" t="str">
        <f aca="false">IF(技術者台帳!B32="","",技術者台帳!B32)</f>
        <v/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19" t="str">
        <f aca="false">IF(COUNT(C36:L36)=0,"",COUNTIF(C36:L36,"&gt;=3"))</f>
        <v/>
      </c>
      <c r="N36" s="47" t="str">
        <f aca="false">IF(COUNT(C36:L36)=0,"",AVERAGE(C36:L36))</f>
        <v/>
      </c>
    </row>
    <row r="37" customFormat="false" ht="15" hidden="false" customHeight="false" outlineLevel="0" collapsed="false">
      <c r="A37" s="19" t="n">
        <f aca="false">ROW()-8</f>
        <v>29</v>
      </c>
      <c r="B37" s="32" t="str">
        <f aca="false">IF(技術者台帳!B33="","",技術者台帳!B33)</f>
        <v/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19" t="str">
        <f aca="false">IF(COUNT(C37:L37)=0,"",COUNTIF(C37:L37,"&gt;=3"))</f>
        <v/>
      </c>
      <c r="N37" s="47" t="str">
        <f aca="false">IF(COUNT(C37:L37)=0,"",AVERAGE(C37:L37))</f>
        <v/>
      </c>
    </row>
    <row r="38" customFormat="false" ht="15" hidden="false" customHeight="false" outlineLevel="0" collapsed="false">
      <c r="A38" s="19" t="n">
        <f aca="false">ROW()-8</f>
        <v>30</v>
      </c>
      <c r="B38" s="32" t="str">
        <f aca="false">IF(技術者台帳!B34="","",技術者台帳!B34)</f>
        <v/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19" t="str">
        <f aca="false">IF(COUNT(C38:L38)=0,"",COUNTIF(C38:L38,"&gt;=3"))</f>
        <v/>
      </c>
      <c r="N38" s="47" t="str">
        <f aca="false">IF(COUNT(C38:L38)=0,"",AVERAGE(C38:L38))</f>
        <v/>
      </c>
    </row>
    <row r="39" customFormat="false" ht="15" hidden="false" customHeight="false" outlineLevel="0" collapsed="false">
      <c r="A39" s="19" t="n">
        <f aca="false">ROW()-8</f>
        <v>31</v>
      </c>
      <c r="B39" s="32" t="str">
        <f aca="false">IF(技術者台帳!B35="","",技術者台帳!B35)</f>
        <v/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19" t="str">
        <f aca="false">IF(COUNT(C39:L39)=0,"",COUNTIF(C39:L39,"&gt;=3"))</f>
        <v/>
      </c>
      <c r="N39" s="47" t="str">
        <f aca="false">IF(COUNT(C39:L39)=0,"",AVERAGE(C39:L39))</f>
        <v/>
      </c>
    </row>
    <row r="40" customFormat="false" ht="15" hidden="false" customHeight="false" outlineLevel="0" collapsed="false">
      <c r="A40" s="19" t="n">
        <f aca="false">ROW()-8</f>
        <v>32</v>
      </c>
      <c r="B40" s="32" t="str">
        <f aca="false">IF(技術者台帳!B36="","",技術者台帳!B36)</f>
        <v/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19" t="str">
        <f aca="false">IF(COUNT(C40:L40)=0,"",COUNTIF(C40:L40,"&gt;=3"))</f>
        <v/>
      </c>
      <c r="N40" s="47" t="str">
        <f aca="false">IF(COUNT(C40:L40)=0,"",AVERAGE(C40:L40))</f>
        <v/>
      </c>
    </row>
    <row r="41" customFormat="false" ht="15" hidden="false" customHeight="false" outlineLevel="0" collapsed="false">
      <c r="A41" s="19" t="n">
        <f aca="false">ROW()-8</f>
        <v>33</v>
      </c>
      <c r="B41" s="32" t="str">
        <f aca="false">IF(技術者台帳!B37="","",技術者台帳!B37)</f>
        <v/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19" t="str">
        <f aca="false">IF(COUNT(C41:L41)=0,"",COUNTIF(C41:L41,"&gt;=3"))</f>
        <v/>
      </c>
      <c r="N41" s="47" t="str">
        <f aca="false">IF(COUNT(C41:L41)=0,"",AVERAGE(C41:L41))</f>
        <v/>
      </c>
    </row>
    <row r="42" customFormat="false" ht="15" hidden="false" customHeight="false" outlineLevel="0" collapsed="false">
      <c r="A42" s="19" t="n">
        <f aca="false">ROW()-8</f>
        <v>34</v>
      </c>
      <c r="B42" s="32" t="str">
        <f aca="false">IF(技術者台帳!B38="","",技術者台帳!B38)</f>
        <v/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19" t="str">
        <f aca="false">IF(COUNT(C42:L42)=0,"",COUNTIF(C42:L42,"&gt;=3"))</f>
        <v/>
      </c>
      <c r="N42" s="47" t="str">
        <f aca="false">IF(COUNT(C42:L42)=0,"",AVERAGE(C42:L42))</f>
        <v/>
      </c>
    </row>
    <row r="43" customFormat="false" ht="15" hidden="false" customHeight="false" outlineLevel="0" collapsed="false">
      <c r="A43" s="19" t="n">
        <f aca="false">ROW()-8</f>
        <v>35</v>
      </c>
      <c r="B43" s="32" t="str">
        <f aca="false">IF(技術者台帳!B39="","",技術者台帳!B39)</f>
        <v/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19" t="str">
        <f aca="false">IF(COUNT(C43:L43)=0,"",COUNTIF(C43:L43,"&gt;=3"))</f>
        <v/>
      </c>
      <c r="N43" s="47" t="str">
        <f aca="false">IF(COUNT(C43:L43)=0,"",AVERAGE(C43:L43))</f>
        <v/>
      </c>
    </row>
    <row r="44" customFormat="false" ht="15" hidden="false" customHeight="false" outlineLevel="0" collapsed="false">
      <c r="A44" s="19" t="n">
        <f aca="false">ROW()-8</f>
        <v>36</v>
      </c>
      <c r="B44" s="32" t="str">
        <f aca="false">IF(技術者台帳!B40="","",技術者台帳!B40)</f>
        <v/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19" t="str">
        <f aca="false">IF(COUNT(C44:L44)=0,"",COUNTIF(C44:L44,"&gt;=3"))</f>
        <v/>
      </c>
      <c r="N44" s="47" t="str">
        <f aca="false">IF(COUNT(C44:L44)=0,"",AVERAGE(C44:L44))</f>
        <v/>
      </c>
    </row>
    <row r="45" customFormat="false" ht="15" hidden="false" customHeight="false" outlineLevel="0" collapsed="false">
      <c r="A45" s="19" t="n">
        <f aca="false">ROW()-8</f>
        <v>37</v>
      </c>
      <c r="B45" s="32" t="str">
        <f aca="false">IF(技術者台帳!B41="","",技術者台帳!B41)</f>
        <v/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19" t="str">
        <f aca="false">IF(COUNT(C45:L45)=0,"",COUNTIF(C45:L45,"&gt;=3"))</f>
        <v/>
      </c>
      <c r="N45" s="47" t="str">
        <f aca="false">IF(COUNT(C45:L45)=0,"",AVERAGE(C45:L45))</f>
        <v/>
      </c>
    </row>
    <row r="46" customFormat="false" ht="15" hidden="false" customHeight="false" outlineLevel="0" collapsed="false">
      <c r="A46" s="19" t="n">
        <f aca="false">ROW()-8</f>
        <v>38</v>
      </c>
      <c r="B46" s="32" t="str">
        <f aca="false">IF(技術者台帳!B42="","",技術者台帳!B42)</f>
        <v/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19" t="str">
        <f aca="false">IF(COUNT(C46:L46)=0,"",COUNTIF(C46:L46,"&gt;=3"))</f>
        <v/>
      </c>
      <c r="N46" s="47" t="str">
        <f aca="false">IF(COUNT(C46:L46)=0,"",AVERAGE(C46:L46))</f>
        <v/>
      </c>
    </row>
    <row r="47" customFormat="false" ht="15" hidden="false" customHeight="false" outlineLevel="0" collapsed="false">
      <c r="A47" s="19" t="n">
        <f aca="false">ROW()-8</f>
        <v>39</v>
      </c>
      <c r="B47" s="32" t="str">
        <f aca="false">IF(技術者台帳!B43="","",技術者台帳!B43)</f>
        <v/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19" t="str">
        <f aca="false">IF(COUNT(C47:L47)=0,"",COUNTIF(C47:L47,"&gt;=3"))</f>
        <v/>
      </c>
      <c r="N47" s="47" t="str">
        <f aca="false">IF(COUNT(C47:L47)=0,"",AVERAGE(C47:L47))</f>
        <v/>
      </c>
    </row>
    <row r="48" customFormat="false" ht="15" hidden="false" customHeight="false" outlineLevel="0" collapsed="false">
      <c r="A48" s="19" t="n">
        <f aca="false">ROW()-8</f>
        <v>40</v>
      </c>
      <c r="B48" s="32" t="str">
        <f aca="false">IF(技術者台帳!B44="","",技術者台帳!B44)</f>
        <v/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19" t="str">
        <f aca="false">IF(COUNT(C48:L48)=0,"",COUNTIF(C48:L48,"&gt;=3"))</f>
        <v/>
      </c>
      <c r="N48" s="47" t="str">
        <f aca="false">IF(COUNT(C48:L48)=0,"",AVERAGE(C48:L48))</f>
        <v/>
      </c>
    </row>
    <row r="49" customFormat="false" ht="15" hidden="false" customHeight="false" outlineLevel="0" collapsed="false">
      <c r="A49" s="19" t="n">
        <f aca="false">ROW()-8</f>
        <v>41</v>
      </c>
      <c r="B49" s="32" t="str">
        <f aca="false">IF(技術者台帳!B45="","",技術者台帳!B45)</f>
        <v/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19" t="str">
        <f aca="false">IF(COUNT(C49:L49)=0,"",COUNTIF(C49:L49,"&gt;=3"))</f>
        <v/>
      </c>
      <c r="N49" s="47" t="str">
        <f aca="false">IF(COUNT(C49:L49)=0,"",AVERAGE(C49:L49))</f>
        <v/>
      </c>
    </row>
    <row r="50" customFormat="false" ht="15" hidden="false" customHeight="false" outlineLevel="0" collapsed="false">
      <c r="A50" s="19" t="n">
        <f aca="false">ROW()-8</f>
        <v>42</v>
      </c>
      <c r="B50" s="32" t="str">
        <f aca="false">IF(技術者台帳!B46="","",技術者台帳!B46)</f>
        <v/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19" t="str">
        <f aca="false">IF(COUNT(C50:L50)=0,"",COUNTIF(C50:L50,"&gt;=3"))</f>
        <v/>
      </c>
      <c r="N50" s="47" t="str">
        <f aca="false">IF(COUNT(C50:L50)=0,"",AVERAGE(C50:L50))</f>
        <v/>
      </c>
    </row>
    <row r="51" customFormat="false" ht="15" hidden="false" customHeight="false" outlineLevel="0" collapsed="false">
      <c r="A51" s="19" t="n">
        <f aca="false">ROW()-8</f>
        <v>43</v>
      </c>
      <c r="B51" s="32" t="str">
        <f aca="false">IF(技術者台帳!B47="","",技術者台帳!B47)</f>
        <v/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19" t="str">
        <f aca="false">IF(COUNT(C51:L51)=0,"",COUNTIF(C51:L51,"&gt;=3"))</f>
        <v/>
      </c>
      <c r="N51" s="47" t="str">
        <f aca="false">IF(COUNT(C51:L51)=0,"",AVERAGE(C51:L51))</f>
        <v/>
      </c>
    </row>
    <row r="52" customFormat="false" ht="15" hidden="false" customHeight="false" outlineLevel="0" collapsed="false">
      <c r="A52" s="19" t="n">
        <f aca="false">ROW()-8</f>
        <v>44</v>
      </c>
      <c r="B52" s="32" t="str">
        <f aca="false">IF(技術者台帳!B48="","",技術者台帳!B48)</f>
        <v/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19" t="str">
        <f aca="false">IF(COUNT(C52:L52)=0,"",COUNTIF(C52:L52,"&gt;=3"))</f>
        <v/>
      </c>
      <c r="N52" s="47" t="str">
        <f aca="false">IF(COUNT(C52:L52)=0,"",AVERAGE(C52:L52))</f>
        <v/>
      </c>
    </row>
    <row r="53" customFormat="false" ht="15" hidden="false" customHeight="false" outlineLevel="0" collapsed="false">
      <c r="A53" s="19" t="n">
        <f aca="false">ROW()-8</f>
        <v>45</v>
      </c>
      <c r="B53" s="32" t="str">
        <f aca="false">IF(技術者台帳!B49="","",技術者台帳!B49)</f>
        <v/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19" t="str">
        <f aca="false">IF(COUNT(C53:L53)=0,"",COUNTIF(C53:L53,"&gt;=3"))</f>
        <v/>
      </c>
      <c r="N53" s="47" t="str">
        <f aca="false">IF(COUNT(C53:L53)=0,"",AVERAGE(C53:L53))</f>
        <v/>
      </c>
    </row>
    <row r="54" customFormat="false" ht="15" hidden="false" customHeight="false" outlineLevel="0" collapsed="false">
      <c r="A54" s="19" t="n">
        <f aca="false">ROW()-8</f>
        <v>46</v>
      </c>
      <c r="B54" s="32" t="str">
        <f aca="false">IF(技術者台帳!B50="","",技術者台帳!B50)</f>
        <v/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19" t="str">
        <f aca="false">IF(COUNT(C54:L54)=0,"",COUNTIF(C54:L54,"&gt;=3"))</f>
        <v/>
      </c>
      <c r="N54" s="47" t="str">
        <f aca="false">IF(COUNT(C54:L54)=0,"",AVERAGE(C54:L54))</f>
        <v/>
      </c>
    </row>
    <row r="55" customFormat="false" ht="15" hidden="false" customHeight="false" outlineLevel="0" collapsed="false">
      <c r="A55" s="19" t="n">
        <f aca="false">ROW()-8</f>
        <v>47</v>
      </c>
      <c r="B55" s="32" t="str">
        <f aca="false">IF(技術者台帳!B51="","",技術者台帳!B51)</f>
        <v/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19" t="str">
        <f aca="false">IF(COUNT(C55:L55)=0,"",COUNTIF(C55:L55,"&gt;=3"))</f>
        <v/>
      </c>
      <c r="N55" s="47" t="str">
        <f aca="false">IF(COUNT(C55:L55)=0,"",AVERAGE(C55:L55))</f>
        <v/>
      </c>
    </row>
    <row r="56" customFormat="false" ht="15" hidden="false" customHeight="false" outlineLevel="0" collapsed="false">
      <c r="A56" s="19" t="n">
        <f aca="false">ROW()-8</f>
        <v>48</v>
      </c>
      <c r="B56" s="32" t="str">
        <f aca="false">IF(技術者台帳!B52="","",技術者台帳!B52)</f>
        <v/>
      </c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19" t="str">
        <f aca="false">IF(COUNT(C56:L56)=0,"",COUNTIF(C56:L56,"&gt;=3"))</f>
        <v/>
      </c>
      <c r="N56" s="47" t="str">
        <f aca="false">IF(COUNT(C56:L56)=0,"",AVERAGE(C56:L56))</f>
        <v/>
      </c>
    </row>
    <row r="57" customFormat="false" ht="15" hidden="false" customHeight="false" outlineLevel="0" collapsed="false">
      <c r="A57" s="19" t="n">
        <f aca="false">ROW()-8</f>
        <v>49</v>
      </c>
      <c r="B57" s="32" t="str">
        <f aca="false">IF(技術者台帳!B53="","",技術者台帳!B53)</f>
        <v/>
      </c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19" t="str">
        <f aca="false">IF(COUNT(C57:L57)=0,"",COUNTIF(C57:L57,"&gt;=3"))</f>
        <v/>
      </c>
      <c r="N57" s="47" t="str">
        <f aca="false">IF(COUNT(C57:L57)=0,"",AVERAGE(C57:L57))</f>
        <v/>
      </c>
    </row>
    <row r="58" customFormat="false" ht="15" hidden="false" customHeight="false" outlineLevel="0" collapsed="false">
      <c r="A58" s="19" t="n">
        <f aca="false">ROW()-8</f>
        <v>50</v>
      </c>
      <c r="B58" s="32" t="str">
        <f aca="false">IF(技術者台帳!B54="","",技術者台帳!B54)</f>
        <v/>
      </c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19" t="str">
        <f aca="false">IF(COUNT(C58:L58)=0,"",COUNTIF(C58:L58,"&gt;=3"))</f>
        <v/>
      </c>
      <c r="N58" s="47" t="str">
        <f aca="false">IF(COUNT(C58:L58)=0,"",AVERAGE(C58:L58))</f>
        <v/>
      </c>
    </row>
    <row r="59" customFormat="false" ht="15" hidden="false" customHeight="false" outlineLevel="0" collapsed="false">
      <c r="A59" s="19" t="n">
        <f aca="false">ROW()-8</f>
        <v>51</v>
      </c>
      <c r="B59" s="32" t="str">
        <f aca="false">IF(技術者台帳!B55="","",技術者台帳!B55)</f>
        <v/>
      </c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19" t="str">
        <f aca="false">IF(COUNT(C59:L59)=0,"",COUNTIF(C59:L59,"&gt;=3"))</f>
        <v/>
      </c>
      <c r="N59" s="47" t="str">
        <f aca="false">IF(COUNT(C59:L59)=0,"",AVERAGE(C59:L59))</f>
        <v/>
      </c>
    </row>
    <row r="60" customFormat="false" ht="15" hidden="false" customHeight="false" outlineLevel="0" collapsed="false">
      <c r="A60" s="19" t="n">
        <f aca="false">ROW()-8</f>
        <v>52</v>
      </c>
      <c r="B60" s="32" t="str">
        <f aca="false">IF(技術者台帳!B56="","",技術者台帳!B56)</f>
        <v/>
      </c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19" t="str">
        <f aca="false">IF(COUNT(C60:L60)=0,"",COUNTIF(C60:L60,"&gt;=3"))</f>
        <v/>
      </c>
      <c r="N60" s="47" t="str">
        <f aca="false">IF(COUNT(C60:L60)=0,"",AVERAGE(C60:L60))</f>
        <v/>
      </c>
    </row>
    <row r="61" customFormat="false" ht="15" hidden="false" customHeight="false" outlineLevel="0" collapsed="false">
      <c r="A61" s="19" t="n">
        <f aca="false">ROW()-8</f>
        <v>53</v>
      </c>
      <c r="B61" s="32" t="str">
        <f aca="false">IF(技術者台帳!B57="","",技術者台帳!B57)</f>
        <v/>
      </c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19" t="str">
        <f aca="false">IF(COUNT(C61:L61)=0,"",COUNTIF(C61:L61,"&gt;=3"))</f>
        <v/>
      </c>
      <c r="N61" s="47" t="str">
        <f aca="false">IF(COUNT(C61:L61)=0,"",AVERAGE(C61:L61))</f>
        <v/>
      </c>
    </row>
    <row r="62" customFormat="false" ht="15" hidden="false" customHeight="false" outlineLevel="0" collapsed="false">
      <c r="A62" s="19" t="n">
        <f aca="false">ROW()-8</f>
        <v>54</v>
      </c>
      <c r="B62" s="32" t="str">
        <f aca="false">IF(技術者台帳!B58="","",技術者台帳!B58)</f>
        <v/>
      </c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19" t="str">
        <f aca="false">IF(COUNT(C62:L62)=0,"",COUNTIF(C62:L62,"&gt;=3"))</f>
        <v/>
      </c>
      <c r="N62" s="47" t="str">
        <f aca="false">IF(COUNT(C62:L62)=0,"",AVERAGE(C62:L62))</f>
        <v/>
      </c>
    </row>
    <row r="63" customFormat="false" ht="15" hidden="false" customHeight="false" outlineLevel="0" collapsed="false">
      <c r="A63" s="19" t="n">
        <f aca="false">ROW()-8</f>
        <v>55</v>
      </c>
      <c r="B63" s="32" t="str">
        <f aca="false">IF(技術者台帳!B59="","",技術者台帳!B59)</f>
        <v/>
      </c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19" t="str">
        <f aca="false">IF(COUNT(C63:L63)=0,"",COUNTIF(C63:L63,"&gt;=3"))</f>
        <v/>
      </c>
      <c r="N63" s="47" t="str">
        <f aca="false">IF(COUNT(C63:L63)=0,"",AVERAGE(C63:L63))</f>
        <v/>
      </c>
    </row>
    <row r="64" customFormat="false" ht="15" hidden="false" customHeight="false" outlineLevel="0" collapsed="false">
      <c r="A64" s="19" t="n">
        <f aca="false">ROW()-8</f>
        <v>56</v>
      </c>
      <c r="B64" s="32" t="str">
        <f aca="false">IF(技術者台帳!B60="","",技術者台帳!B60)</f>
        <v/>
      </c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19" t="str">
        <f aca="false">IF(COUNT(C64:L64)=0,"",COUNTIF(C64:L64,"&gt;=3"))</f>
        <v/>
      </c>
      <c r="N64" s="47" t="str">
        <f aca="false">IF(COUNT(C64:L64)=0,"",AVERAGE(C64:L64))</f>
        <v/>
      </c>
    </row>
    <row r="65" customFormat="false" ht="15" hidden="false" customHeight="false" outlineLevel="0" collapsed="false">
      <c r="A65" s="19" t="n">
        <f aca="false">ROW()-8</f>
        <v>57</v>
      </c>
      <c r="B65" s="32" t="str">
        <f aca="false">IF(技術者台帳!B61="","",技術者台帳!B61)</f>
        <v/>
      </c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19" t="str">
        <f aca="false">IF(COUNT(C65:L65)=0,"",COUNTIF(C65:L65,"&gt;=3"))</f>
        <v/>
      </c>
      <c r="N65" s="47" t="str">
        <f aca="false">IF(COUNT(C65:L65)=0,"",AVERAGE(C65:L65))</f>
        <v/>
      </c>
    </row>
    <row r="66" customFormat="false" ht="15" hidden="false" customHeight="false" outlineLevel="0" collapsed="false">
      <c r="A66" s="19" t="n">
        <f aca="false">ROW()-8</f>
        <v>58</v>
      </c>
      <c r="B66" s="32" t="str">
        <f aca="false">IF(技術者台帳!B62="","",技術者台帳!B62)</f>
        <v/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19" t="str">
        <f aca="false">IF(COUNT(C66:L66)=0,"",COUNTIF(C66:L66,"&gt;=3"))</f>
        <v/>
      </c>
      <c r="N66" s="47" t="str">
        <f aca="false">IF(COUNT(C66:L66)=0,"",AVERAGE(C66:L66))</f>
        <v/>
      </c>
    </row>
    <row r="67" customFormat="false" ht="15" hidden="false" customHeight="false" outlineLevel="0" collapsed="false">
      <c r="A67" s="19" t="n">
        <f aca="false">ROW()-8</f>
        <v>59</v>
      </c>
      <c r="B67" s="32" t="str">
        <f aca="false">IF(技術者台帳!B63="","",技術者台帳!B63)</f>
        <v/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19" t="str">
        <f aca="false">IF(COUNT(C67:L67)=0,"",COUNTIF(C67:L67,"&gt;=3"))</f>
        <v/>
      </c>
      <c r="N67" s="47" t="str">
        <f aca="false">IF(COUNT(C67:L67)=0,"",AVERAGE(C67:L67))</f>
        <v/>
      </c>
    </row>
    <row r="68" customFormat="false" ht="15" hidden="false" customHeight="false" outlineLevel="0" collapsed="false">
      <c r="A68" s="19" t="n">
        <f aca="false">ROW()-8</f>
        <v>60</v>
      </c>
      <c r="B68" s="32" t="str">
        <f aca="false">IF(技術者台帳!B64="","",技術者台帳!B64)</f>
        <v/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19" t="str">
        <f aca="false">IF(COUNT(C68:L68)=0,"",COUNTIF(C68:L68,"&gt;=3"))</f>
        <v/>
      </c>
      <c r="N68" s="47" t="str">
        <f aca="false">IF(COUNT(C68:L68)=0,"",AVERAGE(C68:L68))</f>
        <v/>
      </c>
    </row>
    <row r="69" customFormat="false" ht="15" hidden="false" customHeight="false" outlineLevel="0" collapsed="false">
      <c r="A69" s="19" t="n">
        <f aca="false">ROW()-8</f>
        <v>61</v>
      </c>
      <c r="B69" s="32" t="str">
        <f aca="false">IF(技術者台帳!B65="","",技術者台帳!B65)</f>
        <v/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19" t="str">
        <f aca="false">IF(COUNT(C69:L69)=0,"",COUNTIF(C69:L69,"&gt;=3"))</f>
        <v/>
      </c>
      <c r="N69" s="47" t="str">
        <f aca="false">IF(COUNT(C69:L69)=0,"",AVERAGE(C69:L69))</f>
        <v/>
      </c>
    </row>
    <row r="70" customFormat="false" ht="15" hidden="false" customHeight="false" outlineLevel="0" collapsed="false">
      <c r="A70" s="19" t="n">
        <f aca="false">ROW()-8</f>
        <v>62</v>
      </c>
      <c r="B70" s="32" t="str">
        <f aca="false">IF(技術者台帳!B66="","",技術者台帳!B66)</f>
        <v/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19" t="str">
        <f aca="false">IF(COUNT(C70:L70)=0,"",COUNTIF(C70:L70,"&gt;=3"))</f>
        <v/>
      </c>
      <c r="N70" s="47" t="str">
        <f aca="false">IF(COUNT(C70:L70)=0,"",AVERAGE(C70:L70))</f>
        <v/>
      </c>
    </row>
    <row r="71" customFormat="false" ht="15" hidden="false" customHeight="false" outlineLevel="0" collapsed="false">
      <c r="A71" s="19" t="n">
        <f aca="false">ROW()-8</f>
        <v>63</v>
      </c>
      <c r="B71" s="32" t="str">
        <f aca="false">IF(技術者台帳!B67="","",技術者台帳!B67)</f>
        <v/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19" t="str">
        <f aca="false">IF(COUNT(C71:L71)=0,"",COUNTIF(C71:L71,"&gt;=3"))</f>
        <v/>
      </c>
      <c r="N71" s="47" t="str">
        <f aca="false">IF(COUNT(C71:L71)=0,"",AVERAGE(C71:L71))</f>
        <v/>
      </c>
    </row>
    <row r="72" customFormat="false" ht="15" hidden="false" customHeight="false" outlineLevel="0" collapsed="false">
      <c r="A72" s="19" t="n">
        <f aca="false">ROW()-8</f>
        <v>64</v>
      </c>
      <c r="B72" s="32" t="str">
        <f aca="false">IF(技術者台帳!B68="","",技術者台帳!B68)</f>
        <v/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19" t="str">
        <f aca="false">IF(COUNT(C72:L72)=0,"",COUNTIF(C72:L72,"&gt;=3"))</f>
        <v/>
      </c>
      <c r="N72" s="47" t="str">
        <f aca="false">IF(COUNT(C72:L72)=0,"",AVERAGE(C72:L72))</f>
        <v/>
      </c>
    </row>
    <row r="73" customFormat="false" ht="15" hidden="false" customHeight="false" outlineLevel="0" collapsed="false">
      <c r="A73" s="19" t="n">
        <f aca="false">ROW()-8</f>
        <v>65</v>
      </c>
      <c r="B73" s="32" t="str">
        <f aca="false">IF(技術者台帳!B69="","",技術者台帳!B69)</f>
        <v/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19" t="str">
        <f aca="false">IF(COUNT(C73:L73)=0,"",COUNTIF(C73:L73,"&gt;=3"))</f>
        <v/>
      </c>
      <c r="N73" s="47" t="str">
        <f aca="false">IF(COUNT(C73:L73)=0,"",AVERAGE(C73:L73))</f>
        <v/>
      </c>
    </row>
    <row r="74" customFormat="false" ht="15" hidden="false" customHeight="false" outlineLevel="0" collapsed="false">
      <c r="A74" s="19" t="n">
        <f aca="false">ROW()-8</f>
        <v>66</v>
      </c>
      <c r="B74" s="32" t="str">
        <f aca="false">IF(技術者台帳!B70="","",技術者台帳!B70)</f>
        <v/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19" t="str">
        <f aca="false">IF(COUNT(C74:L74)=0,"",COUNTIF(C74:L74,"&gt;=3"))</f>
        <v/>
      </c>
      <c r="N74" s="47" t="str">
        <f aca="false">IF(COUNT(C74:L74)=0,"",AVERAGE(C74:L74))</f>
        <v/>
      </c>
    </row>
    <row r="75" customFormat="false" ht="15" hidden="false" customHeight="false" outlineLevel="0" collapsed="false">
      <c r="A75" s="19" t="n">
        <f aca="false">ROW()-8</f>
        <v>67</v>
      </c>
      <c r="B75" s="32" t="str">
        <f aca="false">IF(技術者台帳!B71="","",技術者台帳!B71)</f>
        <v/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19" t="str">
        <f aca="false">IF(COUNT(C75:L75)=0,"",COUNTIF(C75:L75,"&gt;=3"))</f>
        <v/>
      </c>
      <c r="N75" s="47" t="str">
        <f aca="false">IF(COUNT(C75:L75)=0,"",AVERAGE(C75:L75))</f>
        <v/>
      </c>
    </row>
    <row r="76" customFormat="false" ht="15" hidden="false" customHeight="false" outlineLevel="0" collapsed="false">
      <c r="A76" s="19" t="n">
        <f aca="false">ROW()-8</f>
        <v>68</v>
      </c>
      <c r="B76" s="32" t="str">
        <f aca="false">IF(技術者台帳!B72="","",技術者台帳!B72)</f>
        <v/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19" t="str">
        <f aca="false">IF(COUNT(C76:L76)=0,"",COUNTIF(C76:L76,"&gt;=3"))</f>
        <v/>
      </c>
      <c r="N76" s="47" t="str">
        <f aca="false">IF(COUNT(C76:L76)=0,"",AVERAGE(C76:L76))</f>
        <v/>
      </c>
    </row>
    <row r="77" customFormat="false" ht="15" hidden="false" customHeight="false" outlineLevel="0" collapsed="false">
      <c r="A77" s="19" t="n">
        <f aca="false">ROW()-8</f>
        <v>69</v>
      </c>
      <c r="B77" s="32" t="str">
        <f aca="false">IF(技術者台帳!B73="","",技術者台帳!B73)</f>
        <v/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19" t="str">
        <f aca="false">IF(COUNT(C77:L77)=0,"",COUNTIF(C77:L77,"&gt;=3"))</f>
        <v/>
      </c>
      <c r="N77" s="47" t="str">
        <f aca="false">IF(COUNT(C77:L77)=0,"",AVERAGE(C77:L77))</f>
        <v/>
      </c>
    </row>
    <row r="78" customFormat="false" ht="15" hidden="false" customHeight="false" outlineLevel="0" collapsed="false">
      <c r="A78" s="19" t="n">
        <f aca="false">ROW()-8</f>
        <v>70</v>
      </c>
      <c r="B78" s="32" t="str">
        <f aca="false">IF(技術者台帳!B74="","",技術者台帳!B74)</f>
        <v/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19" t="str">
        <f aca="false">IF(COUNT(C78:L78)=0,"",COUNTIF(C78:L78,"&gt;=3"))</f>
        <v/>
      </c>
      <c r="N78" s="47" t="str">
        <f aca="false">IF(COUNT(C78:L78)=0,"",AVERAGE(C78:L78))</f>
        <v/>
      </c>
    </row>
    <row r="79" customFormat="false" ht="15" hidden="false" customHeight="false" outlineLevel="0" collapsed="false">
      <c r="A79" s="19" t="n">
        <f aca="false">ROW()-8</f>
        <v>71</v>
      </c>
      <c r="B79" s="32" t="str">
        <f aca="false">IF(技術者台帳!B75="","",技術者台帳!B75)</f>
        <v/>
      </c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19" t="str">
        <f aca="false">IF(COUNT(C79:L79)=0,"",COUNTIF(C79:L79,"&gt;=3"))</f>
        <v/>
      </c>
      <c r="N79" s="47" t="str">
        <f aca="false">IF(COUNT(C79:L79)=0,"",AVERAGE(C79:L79))</f>
        <v/>
      </c>
    </row>
    <row r="80" customFormat="false" ht="15" hidden="false" customHeight="false" outlineLevel="0" collapsed="false">
      <c r="A80" s="19" t="n">
        <f aca="false">ROW()-8</f>
        <v>72</v>
      </c>
      <c r="B80" s="32" t="str">
        <f aca="false">IF(技術者台帳!B76="","",技術者台帳!B76)</f>
        <v/>
      </c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19" t="str">
        <f aca="false">IF(COUNT(C80:L80)=0,"",COUNTIF(C80:L80,"&gt;=3"))</f>
        <v/>
      </c>
      <c r="N80" s="47" t="str">
        <f aca="false">IF(COUNT(C80:L80)=0,"",AVERAGE(C80:L80))</f>
        <v/>
      </c>
    </row>
    <row r="81" customFormat="false" ht="15" hidden="false" customHeight="false" outlineLevel="0" collapsed="false">
      <c r="A81" s="19" t="n">
        <f aca="false">ROW()-8</f>
        <v>73</v>
      </c>
      <c r="B81" s="32" t="str">
        <f aca="false">IF(技術者台帳!B77="","",技術者台帳!B77)</f>
        <v/>
      </c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19" t="str">
        <f aca="false">IF(COUNT(C81:L81)=0,"",COUNTIF(C81:L81,"&gt;=3"))</f>
        <v/>
      </c>
      <c r="N81" s="47" t="str">
        <f aca="false">IF(COUNT(C81:L81)=0,"",AVERAGE(C81:L81))</f>
        <v/>
      </c>
    </row>
    <row r="82" customFormat="false" ht="15" hidden="false" customHeight="false" outlineLevel="0" collapsed="false">
      <c r="A82" s="19" t="n">
        <f aca="false">ROW()-8</f>
        <v>74</v>
      </c>
      <c r="B82" s="32" t="str">
        <f aca="false">IF(技術者台帳!B78="","",技術者台帳!B78)</f>
        <v/>
      </c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19" t="str">
        <f aca="false">IF(COUNT(C82:L82)=0,"",COUNTIF(C82:L82,"&gt;=3"))</f>
        <v/>
      </c>
      <c r="N82" s="47" t="str">
        <f aca="false">IF(COUNT(C82:L82)=0,"",AVERAGE(C82:L82))</f>
        <v/>
      </c>
    </row>
    <row r="83" customFormat="false" ht="15" hidden="false" customHeight="false" outlineLevel="0" collapsed="false">
      <c r="A83" s="19" t="n">
        <f aca="false">ROW()-8</f>
        <v>75</v>
      </c>
      <c r="B83" s="32" t="str">
        <f aca="false">IF(技術者台帳!B79="","",技術者台帳!B79)</f>
        <v/>
      </c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19" t="str">
        <f aca="false">IF(COUNT(C83:L83)=0,"",COUNTIF(C83:L83,"&gt;=3"))</f>
        <v/>
      </c>
      <c r="N83" s="47" t="str">
        <f aca="false">IF(COUNT(C83:L83)=0,"",AVERAGE(C83:L83))</f>
        <v/>
      </c>
    </row>
    <row r="84" customFormat="false" ht="15" hidden="false" customHeight="false" outlineLevel="0" collapsed="false">
      <c r="A84" s="19" t="n">
        <f aca="false">ROW()-8</f>
        <v>76</v>
      </c>
      <c r="B84" s="32" t="str">
        <f aca="false">IF(技術者台帳!B80="","",技術者台帳!B80)</f>
        <v/>
      </c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19" t="str">
        <f aca="false">IF(COUNT(C84:L84)=0,"",COUNTIF(C84:L84,"&gt;=3"))</f>
        <v/>
      </c>
      <c r="N84" s="47" t="str">
        <f aca="false">IF(COUNT(C84:L84)=0,"",AVERAGE(C84:L84))</f>
        <v/>
      </c>
    </row>
    <row r="85" customFormat="false" ht="15" hidden="false" customHeight="false" outlineLevel="0" collapsed="false">
      <c r="A85" s="19" t="n">
        <f aca="false">ROW()-8</f>
        <v>77</v>
      </c>
      <c r="B85" s="32" t="str">
        <f aca="false">IF(技術者台帳!B81="","",技術者台帳!B81)</f>
        <v/>
      </c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19" t="str">
        <f aca="false">IF(COUNT(C85:L85)=0,"",COUNTIF(C85:L85,"&gt;=3"))</f>
        <v/>
      </c>
      <c r="N85" s="47" t="str">
        <f aca="false">IF(COUNT(C85:L85)=0,"",AVERAGE(C85:L85))</f>
        <v/>
      </c>
    </row>
    <row r="86" customFormat="false" ht="15" hidden="false" customHeight="false" outlineLevel="0" collapsed="false">
      <c r="A86" s="19" t="n">
        <f aca="false">ROW()-8</f>
        <v>78</v>
      </c>
      <c r="B86" s="32" t="str">
        <f aca="false">IF(技術者台帳!B82="","",技術者台帳!B82)</f>
        <v/>
      </c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19" t="str">
        <f aca="false">IF(COUNT(C86:L86)=0,"",COUNTIF(C86:L86,"&gt;=3"))</f>
        <v/>
      </c>
      <c r="N86" s="47" t="str">
        <f aca="false">IF(COUNT(C86:L86)=0,"",AVERAGE(C86:L86))</f>
        <v/>
      </c>
    </row>
    <row r="87" customFormat="false" ht="15" hidden="false" customHeight="false" outlineLevel="0" collapsed="false">
      <c r="A87" s="19" t="n">
        <f aca="false">ROW()-8</f>
        <v>79</v>
      </c>
      <c r="B87" s="32" t="str">
        <f aca="false">IF(技術者台帳!B83="","",技術者台帳!B83)</f>
        <v/>
      </c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19" t="str">
        <f aca="false">IF(COUNT(C87:L87)=0,"",COUNTIF(C87:L87,"&gt;=3"))</f>
        <v/>
      </c>
      <c r="N87" s="47" t="str">
        <f aca="false">IF(COUNT(C87:L87)=0,"",AVERAGE(C87:L87))</f>
        <v/>
      </c>
    </row>
    <row r="88" customFormat="false" ht="15" hidden="false" customHeight="false" outlineLevel="0" collapsed="false">
      <c r="A88" s="19" t="n">
        <f aca="false">ROW()-8</f>
        <v>80</v>
      </c>
      <c r="B88" s="32" t="str">
        <f aca="false">IF(技術者台帳!B84="","",技術者台帳!B84)</f>
        <v/>
      </c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19" t="str">
        <f aca="false">IF(COUNT(C88:L88)=0,"",COUNTIF(C88:L88,"&gt;=3"))</f>
        <v/>
      </c>
      <c r="N88" s="47" t="str">
        <f aca="false">IF(COUNT(C88:L88)=0,"",AVERAGE(C88:L88))</f>
        <v/>
      </c>
    </row>
    <row r="89" customFormat="false" ht="15" hidden="false" customHeight="false" outlineLevel="0" collapsed="false">
      <c r="A89" s="19" t="n">
        <f aca="false">ROW()-8</f>
        <v>81</v>
      </c>
      <c r="B89" s="32" t="str">
        <f aca="false">IF(技術者台帳!B85="","",技術者台帳!B85)</f>
        <v/>
      </c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19" t="str">
        <f aca="false">IF(COUNT(C89:L89)=0,"",COUNTIF(C89:L89,"&gt;=3"))</f>
        <v/>
      </c>
      <c r="N89" s="47" t="str">
        <f aca="false">IF(COUNT(C89:L89)=0,"",AVERAGE(C89:L89))</f>
        <v/>
      </c>
    </row>
    <row r="90" customFormat="false" ht="15" hidden="false" customHeight="false" outlineLevel="0" collapsed="false">
      <c r="A90" s="19" t="n">
        <f aca="false">ROW()-8</f>
        <v>82</v>
      </c>
      <c r="B90" s="32" t="str">
        <f aca="false">IF(技術者台帳!B86="","",技術者台帳!B86)</f>
        <v/>
      </c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19" t="str">
        <f aca="false">IF(COUNT(C90:L90)=0,"",COUNTIF(C90:L90,"&gt;=3"))</f>
        <v/>
      </c>
      <c r="N90" s="47" t="str">
        <f aca="false">IF(COUNT(C90:L90)=0,"",AVERAGE(C90:L90))</f>
        <v/>
      </c>
    </row>
    <row r="91" customFormat="false" ht="15" hidden="false" customHeight="false" outlineLevel="0" collapsed="false">
      <c r="A91" s="19" t="n">
        <f aca="false">ROW()-8</f>
        <v>83</v>
      </c>
      <c r="B91" s="32" t="str">
        <f aca="false">IF(技術者台帳!B87="","",技術者台帳!B87)</f>
        <v/>
      </c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19" t="str">
        <f aca="false">IF(COUNT(C91:L91)=0,"",COUNTIF(C91:L91,"&gt;=3"))</f>
        <v/>
      </c>
      <c r="N91" s="47" t="str">
        <f aca="false">IF(COUNT(C91:L91)=0,"",AVERAGE(C91:L91))</f>
        <v/>
      </c>
    </row>
    <row r="92" customFormat="false" ht="15" hidden="false" customHeight="false" outlineLevel="0" collapsed="false">
      <c r="A92" s="19" t="n">
        <f aca="false">ROW()-8</f>
        <v>84</v>
      </c>
      <c r="B92" s="32" t="str">
        <f aca="false">IF(技術者台帳!B88="","",技術者台帳!B88)</f>
        <v/>
      </c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19" t="str">
        <f aca="false">IF(COUNT(C92:L92)=0,"",COUNTIF(C92:L92,"&gt;=3"))</f>
        <v/>
      </c>
      <c r="N92" s="47" t="str">
        <f aca="false">IF(COUNT(C92:L92)=0,"",AVERAGE(C92:L92))</f>
        <v/>
      </c>
    </row>
    <row r="93" customFormat="false" ht="15" hidden="false" customHeight="false" outlineLevel="0" collapsed="false">
      <c r="A93" s="19" t="n">
        <f aca="false">ROW()-8</f>
        <v>85</v>
      </c>
      <c r="B93" s="32" t="str">
        <f aca="false">IF(技術者台帳!B89="","",技術者台帳!B89)</f>
        <v/>
      </c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19" t="str">
        <f aca="false">IF(COUNT(C93:L93)=0,"",COUNTIF(C93:L93,"&gt;=3"))</f>
        <v/>
      </c>
      <c r="N93" s="47" t="str">
        <f aca="false">IF(COUNT(C93:L93)=0,"",AVERAGE(C93:L93))</f>
        <v/>
      </c>
    </row>
    <row r="94" customFormat="false" ht="15" hidden="false" customHeight="false" outlineLevel="0" collapsed="false">
      <c r="A94" s="19" t="n">
        <f aca="false">ROW()-8</f>
        <v>86</v>
      </c>
      <c r="B94" s="32" t="str">
        <f aca="false">IF(技術者台帳!B90="","",技術者台帳!B90)</f>
        <v/>
      </c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19" t="str">
        <f aca="false">IF(COUNT(C94:L94)=0,"",COUNTIF(C94:L94,"&gt;=3"))</f>
        <v/>
      </c>
      <c r="N94" s="47" t="str">
        <f aca="false">IF(COUNT(C94:L94)=0,"",AVERAGE(C94:L94))</f>
        <v/>
      </c>
    </row>
    <row r="95" customFormat="false" ht="15" hidden="false" customHeight="false" outlineLevel="0" collapsed="false">
      <c r="A95" s="19" t="n">
        <f aca="false">ROW()-8</f>
        <v>87</v>
      </c>
      <c r="B95" s="32" t="str">
        <f aca="false">IF(技術者台帳!B91="","",技術者台帳!B91)</f>
        <v/>
      </c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19" t="str">
        <f aca="false">IF(COUNT(C95:L95)=0,"",COUNTIF(C95:L95,"&gt;=3"))</f>
        <v/>
      </c>
      <c r="N95" s="47" t="str">
        <f aca="false">IF(COUNT(C95:L95)=0,"",AVERAGE(C95:L95))</f>
        <v/>
      </c>
    </row>
    <row r="96" customFormat="false" ht="15" hidden="false" customHeight="false" outlineLevel="0" collapsed="false">
      <c r="A96" s="19" t="n">
        <f aca="false">ROW()-8</f>
        <v>88</v>
      </c>
      <c r="B96" s="32" t="str">
        <f aca="false">IF(技術者台帳!B92="","",技術者台帳!B92)</f>
        <v/>
      </c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19" t="str">
        <f aca="false">IF(COUNT(C96:L96)=0,"",COUNTIF(C96:L96,"&gt;=3"))</f>
        <v/>
      </c>
      <c r="N96" s="47" t="str">
        <f aca="false">IF(COUNT(C96:L96)=0,"",AVERAGE(C96:L96))</f>
        <v/>
      </c>
    </row>
    <row r="97" customFormat="false" ht="15" hidden="false" customHeight="false" outlineLevel="0" collapsed="false">
      <c r="A97" s="19" t="n">
        <f aca="false">ROW()-8</f>
        <v>89</v>
      </c>
      <c r="B97" s="32" t="str">
        <f aca="false">IF(技術者台帳!B93="","",技術者台帳!B93)</f>
        <v/>
      </c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19" t="str">
        <f aca="false">IF(COUNT(C97:L97)=0,"",COUNTIF(C97:L97,"&gt;=3"))</f>
        <v/>
      </c>
      <c r="N97" s="47" t="str">
        <f aca="false">IF(COUNT(C97:L97)=0,"",AVERAGE(C97:L97))</f>
        <v/>
      </c>
    </row>
    <row r="98" customFormat="false" ht="15" hidden="false" customHeight="false" outlineLevel="0" collapsed="false">
      <c r="A98" s="19" t="n">
        <f aca="false">ROW()-8</f>
        <v>90</v>
      </c>
      <c r="B98" s="32" t="str">
        <f aca="false">IF(技術者台帳!B94="","",技術者台帳!B94)</f>
        <v/>
      </c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19" t="str">
        <f aca="false">IF(COUNT(C98:L98)=0,"",COUNTIF(C98:L98,"&gt;=3"))</f>
        <v/>
      </c>
      <c r="N98" s="47" t="str">
        <f aca="false">IF(COUNT(C98:L98)=0,"",AVERAGE(C98:L98))</f>
        <v/>
      </c>
    </row>
    <row r="99" customFormat="false" ht="15" hidden="false" customHeight="false" outlineLevel="0" collapsed="false">
      <c r="A99" s="19" t="n">
        <f aca="false">ROW()-8</f>
        <v>91</v>
      </c>
      <c r="B99" s="32" t="str">
        <f aca="false">IF(技術者台帳!B95="","",技術者台帳!B95)</f>
        <v/>
      </c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19" t="str">
        <f aca="false">IF(COUNT(C99:L99)=0,"",COUNTIF(C99:L99,"&gt;=3"))</f>
        <v/>
      </c>
      <c r="N99" s="47" t="str">
        <f aca="false">IF(COUNT(C99:L99)=0,"",AVERAGE(C99:L99))</f>
        <v/>
      </c>
    </row>
    <row r="100" customFormat="false" ht="15" hidden="false" customHeight="false" outlineLevel="0" collapsed="false">
      <c r="A100" s="19" t="n">
        <f aca="false">ROW()-8</f>
        <v>92</v>
      </c>
      <c r="B100" s="32" t="str">
        <f aca="false">IF(技術者台帳!B96="","",技術者台帳!B96)</f>
        <v/>
      </c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19" t="str">
        <f aca="false">IF(COUNT(C100:L100)=0,"",COUNTIF(C100:L100,"&gt;=3"))</f>
        <v/>
      </c>
      <c r="N100" s="47" t="str">
        <f aca="false">IF(COUNT(C100:L100)=0,"",AVERAGE(C100:L100))</f>
        <v/>
      </c>
    </row>
    <row r="101" customFormat="false" ht="15" hidden="false" customHeight="false" outlineLevel="0" collapsed="false">
      <c r="A101" s="19" t="n">
        <f aca="false">ROW()-8</f>
        <v>93</v>
      </c>
      <c r="B101" s="32" t="str">
        <f aca="false">IF(技術者台帳!B97="","",技術者台帳!B97)</f>
        <v/>
      </c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19" t="str">
        <f aca="false">IF(COUNT(C101:L101)=0,"",COUNTIF(C101:L101,"&gt;=3"))</f>
        <v/>
      </c>
      <c r="N101" s="47" t="str">
        <f aca="false">IF(COUNT(C101:L101)=0,"",AVERAGE(C101:L101))</f>
        <v/>
      </c>
    </row>
    <row r="102" customFormat="false" ht="15" hidden="false" customHeight="false" outlineLevel="0" collapsed="false">
      <c r="A102" s="19" t="n">
        <f aca="false">ROW()-8</f>
        <v>94</v>
      </c>
      <c r="B102" s="32" t="str">
        <f aca="false">IF(技術者台帳!B98="","",技術者台帳!B98)</f>
        <v/>
      </c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19" t="str">
        <f aca="false">IF(COUNT(C102:L102)=0,"",COUNTIF(C102:L102,"&gt;=3"))</f>
        <v/>
      </c>
      <c r="N102" s="47" t="str">
        <f aca="false">IF(COUNT(C102:L102)=0,"",AVERAGE(C102:L102))</f>
        <v/>
      </c>
    </row>
    <row r="103" customFormat="false" ht="15" hidden="false" customHeight="false" outlineLevel="0" collapsed="false">
      <c r="A103" s="19" t="n">
        <f aca="false">ROW()-8</f>
        <v>95</v>
      </c>
      <c r="B103" s="32" t="str">
        <f aca="false">IF(技術者台帳!B99="","",技術者台帳!B99)</f>
        <v/>
      </c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19" t="str">
        <f aca="false">IF(COUNT(C103:L103)=0,"",COUNTIF(C103:L103,"&gt;=3"))</f>
        <v/>
      </c>
      <c r="N103" s="47" t="str">
        <f aca="false">IF(COUNT(C103:L103)=0,"",AVERAGE(C103:L103))</f>
        <v/>
      </c>
    </row>
    <row r="104" customFormat="false" ht="15" hidden="false" customHeight="false" outlineLevel="0" collapsed="false">
      <c r="A104" s="19" t="n">
        <f aca="false">ROW()-8</f>
        <v>96</v>
      </c>
      <c r="B104" s="32" t="str">
        <f aca="false">IF(技術者台帳!B100="","",技術者台帳!B100)</f>
        <v/>
      </c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19" t="str">
        <f aca="false">IF(COUNT(C104:L104)=0,"",COUNTIF(C104:L104,"&gt;=3"))</f>
        <v/>
      </c>
      <c r="N104" s="47" t="str">
        <f aca="false">IF(COUNT(C104:L104)=0,"",AVERAGE(C104:L104))</f>
        <v/>
      </c>
    </row>
    <row r="105" customFormat="false" ht="15" hidden="false" customHeight="false" outlineLevel="0" collapsed="false">
      <c r="A105" s="19" t="n">
        <f aca="false">ROW()-8</f>
        <v>97</v>
      </c>
      <c r="B105" s="32" t="str">
        <f aca="false">IF(技術者台帳!B101="","",技術者台帳!B101)</f>
        <v/>
      </c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19" t="str">
        <f aca="false">IF(COUNT(C105:L105)=0,"",COUNTIF(C105:L105,"&gt;=3"))</f>
        <v/>
      </c>
      <c r="N105" s="47" t="str">
        <f aca="false">IF(COUNT(C105:L105)=0,"",AVERAGE(C105:L105))</f>
        <v/>
      </c>
    </row>
    <row r="106" customFormat="false" ht="15" hidden="false" customHeight="false" outlineLevel="0" collapsed="false">
      <c r="A106" s="19" t="n">
        <f aca="false">ROW()-8</f>
        <v>98</v>
      </c>
      <c r="B106" s="32" t="str">
        <f aca="false">IF(技術者台帳!B102="","",技術者台帳!B102)</f>
        <v/>
      </c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19" t="str">
        <f aca="false">IF(COUNT(C106:L106)=0,"",COUNTIF(C106:L106,"&gt;=3"))</f>
        <v/>
      </c>
      <c r="N106" s="47" t="str">
        <f aca="false">IF(COUNT(C106:L106)=0,"",AVERAGE(C106:L106))</f>
        <v/>
      </c>
    </row>
    <row r="107" customFormat="false" ht="15" hidden="false" customHeight="false" outlineLevel="0" collapsed="false">
      <c r="A107" s="19" t="n">
        <f aca="false">ROW()-8</f>
        <v>99</v>
      </c>
      <c r="B107" s="32" t="str">
        <f aca="false">IF(技術者台帳!B103="","",技術者台帳!B103)</f>
        <v/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19" t="str">
        <f aca="false">IF(COUNT(C107:L107)=0,"",COUNTIF(C107:L107,"&gt;=3"))</f>
        <v/>
      </c>
      <c r="N107" s="47" t="str">
        <f aca="false">IF(COUNT(C107:L107)=0,"",AVERAGE(C107:L107))</f>
        <v/>
      </c>
    </row>
    <row r="108" customFormat="false" ht="15" hidden="false" customHeight="false" outlineLevel="0" collapsed="false">
      <c r="A108" s="19" t="n">
        <f aca="false">ROW()-8</f>
        <v>100</v>
      </c>
      <c r="B108" s="32" t="str">
        <f aca="false">IF(技術者台帳!B104="","",技術者台帳!B104)</f>
        <v/>
      </c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19" t="str">
        <f aca="false">IF(COUNT(C108:L108)=0,"",COUNTIF(C108:L108,"&gt;=3"))</f>
        <v/>
      </c>
      <c r="N108" s="47" t="str">
        <f aca="false">IF(COUNT(C108:L108)=0,"",AVERAGE(C108:L108))</f>
        <v/>
      </c>
    </row>
  </sheetData>
  <mergeCells count="4">
    <mergeCell ref="A3:N3"/>
    <mergeCell ref="A6:B6"/>
    <mergeCell ref="A7:B7"/>
    <mergeCell ref="A8:B8"/>
  </mergeCells>
  <conditionalFormatting sqref="C9:L108">
    <cfRule type="colorScale" priority="2">
      <colorScale>
        <cfvo type="num" val="1"/>
        <cfvo type="num" val="3"/>
        <cfvo type="num" val="5"/>
        <color rgb="FFFFFFFF"/>
        <color rgb="FF9ED9D9"/>
        <color rgb="FF4FB3B5"/>
      </colorScale>
    </cfRule>
  </conditionalFormatting>
  <dataValidations count="1">
    <dataValidation allowBlank="true" error="1〜5の整数を入れてください" errorStyle="stop" errorTitle="レベル" operator="between" showDropDown="false" showErrorMessage="false" showInputMessage="false" sqref="C9:L108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8D90"/>
    <pageSetUpPr fitToPage="true"/>
  </sheetPr>
  <dimension ref="A1:F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4"/>
    <col collapsed="false" customWidth="true" hidden="false" outlineLevel="0" max="3" min="3" style="0" width="30"/>
    <col collapsed="false" customWidth="true" hidden="false" outlineLevel="0" max="4" min="4" style="0" width="26"/>
    <col collapsed="false" customWidth="true" hidden="false" outlineLevel="0" max="5" min="5" style="0" width="9"/>
    <col collapsed="false" customWidth="true" hidden="false" outlineLevel="0" max="6" min="6" style="0" width="60"/>
  </cols>
  <sheetData>
    <row r="1" customFormat="false" ht="27.75" hidden="false" customHeight="true" outlineLevel="0" collapsed="false">
      <c r="A1" s="1" t="s">
        <v>217</v>
      </c>
      <c r="B1" s="2"/>
      <c r="C1" s="2"/>
      <c r="D1" s="2"/>
      <c r="E1" s="2"/>
      <c r="F1" s="2"/>
    </row>
    <row r="2" customFormat="false" ht="15" hidden="false" customHeight="false" outlineLevel="0" collapsed="false">
      <c r="A2" s="3" t="s">
        <v>218</v>
      </c>
    </row>
    <row r="5" customFormat="false" ht="31.5" hidden="false" customHeight="true" outlineLevel="0" collapsed="false">
      <c r="A5" s="21" t="s">
        <v>219</v>
      </c>
      <c r="B5" s="21" t="s">
        <v>220</v>
      </c>
      <c r="C5" s="21" t="s">
        <v>221</v>
      </c>
      <c r="D5" s="21" t="s">
        <v>222</v>
      </c>
      <c r="E5" s="20" t="s">
        <v>223</v>
      </c>
      <c r="F5" s="21" t="s">
        <v>224</v>
      </c>
    </row>
    <row r="6" customFormat="false" ht="42" hidden="false" customHeight="true" outlineLevel="0" collapsed="false">
      <c r="A6" s="48" t="s">
        <v>225</v>
      </c>
      <c r="B6" s="48" t="s">
        <v>226</v>
      </c>
      <c r="C6" s="49" t="s">
        <v>227</v>
      </c>
      <c r="D6" s="49" t="s">
        <v>228</v>
      </c>
      <c r="E6" s="50" t="n">
        <v>2</v>
      </c>
      <c r="F6" s="51" t="str">
        <f aca="false">IF(OR(A6="",D6=""),"",A6&amp;" → "&amp;B6&amp;" → だから「"&amp;C6&amp;"」に投資する（指標："&amp;D6&amp;"）")</f>
        <v>完成工事高の維持 → 同時施工本数の維持・拡大 → だから「1級施工管理技士の取得支援（受験費用・講習時間）」に投資する（指標：1級土木施工管理技士の人数）</v>
      </c>
    </row>
    <row r="7" customFormat="false" ht="42" hidden="false" customHeight="true" outlineLevel="0" collapsed="false">
      <c r="A7" s="48" t="s">
        <v>225</v>
      </c>
      <c r="B7" s="48" t="s">
        <v>229</v>
      </c>
      <c r="C7" s="48" t="s">
        <v>230</v>
      </c>
      <c r="D7" s="48" t="s">
        <v>231</v>
      </c>
      <c r="E7" s="50" t="n">
        <v>4</v>
      </c>
      <c r="F7" s="51" t="str">
        <f aca="false">IF(OR(A7="",D7=""),"",A7&amp;" → "&amp;B7&amp;" → だから「"&amp;C7&amp;"」に投資する（指標："&amp;D7&amp;"）")</f>
        <v>完成工事高の維持 → 経審の評点の向上 → だから「若年技術者の採用・育成／CCUSの活用」に投資する（指標：若年の技術者数）</v>
      </c>
    </row>
    <row r="8" customFormat="false" ht="42" hidden="false" customHeight="true" outlineLevel="0" collapsed="false">
      <c r="A8" s="48" t="s">
        <v>232</v>
      </c>
      <c r="B8" s="48" t="s">
        <v>233</v>
      </c>
      <c r="C8" s="49" t="s">
        <v>234</v>
      </c>
      <c r="D8" s="49" t="s">
        <v>235</v>
      </c>
      <c r="E8" s="50" t="n">
        <v>5</v>
      </c>
      <c r="F8" s="51" t="str">
        <f aca="false">IF(OR(A8="",D8=""),"",A8&amp;" → "&amp;B8&amp;" → だから「"&amp;C8&amp;"」に投資する（指標："&amp;D8&amp;"）")</f>
        <v>利益率の改善 → 残業削減・生産性の向上 → だから「ICT施工の導入／多能工化」に投資する（指標：ICT施工に対応できる人数）</v>
      </c>
    </row>
    <row r="9" customFormat="false" ht="42" hidden="false" customHeight="true" outlineLevel="0" collapsed="false">
      <c r="A9" s="48"/>
      <c r="B9" s="48"/>
      <c r="C9" s="48"/>
      <c r="D9" s="48"/>
      <c r="E9" s="50"/>
      <c r="F9" s="51" t="str">
        <f aca="false">IF(OR(A9="",D9=""),"",A9&amp;" → "&amp;B9&amp;" → だから「"&amp;C9&amp;"」に投資する（指標："&amp;D9&amp;"）")</f>
        <v/>
      </c>
    </row>
    <row r="10" customFormat="false" ht="42" hidden="false" customHeight="true" outlineLevel="0" collapsed="false">
      <c r="A10" s="48"/>
      <c r="B10" s="48"/>
      <c r="C10" s="48"/>
      <c r="D10" s="48"/>
      <c r="E10" s="50"/>
      <c r="F10" s="51" t="str">
        <f aca="false">IF(OR(A10="",D10=""),"",A10&amp;" → "&amp;B10&amp;" → だから「"&amp;C10&amp;"」に投資する（指標："&amp;D10&amp;"）")</f>
        <v/>
      </c>
    </row>
    <row r="11" customFormat="false" ht="42" hidden="false" customHeight="true" outlineLevel="0" collapsed="false">
      <c r="A11" s="48"/>
      <c r="B11" s="48"/>
      <c r="C11" s="48"/>
      <c r="D11" s="48"/>
      <c r="E11" s="50"/>
      <c r="F11" s="51" t="str">
        <f aca="false">IF(OR(A11="",D11=""),"",A11&amp;" → "&amp;B11&amp;" → だから「"&amp;C11&amp;"」に投資する（指標："&amp;D11&amp;"）")</f>
        <v/>
      </c>
    </row>
    <row r="12" customFormat="false" ht="42" hidden="false" customHeight="true" outlineLevel="0" collapsed="false">
      <c r="A12" s="48"/>
      <c r="B12" s="48"/>
      <c r="C12" s="48"/>
      <c r="D12" s="48"/>
      <c r="E12" s="50"/>
      <c r="F12" s="51" t="str">
        <f aca="false">IF(OR(A12="",D12=""),"",A12&amp;" → "&amp;B12&amp;" → だから「"&amp;C12&amp;"」に投資する（指標："&amp;D12&amp;"）")</f>
        <v/>
      </c>
    </row>
    <row r="13" customFormat="false" ht="42" hidden="false" customHeight="true" outlineLevel="0" collapsed="false">
      <c r="A13" s="48"/>
      <c r="B13" s="48"/>
      <c r="C13" s="48"/>
      <c r="D13" s="48"/>
      <c r="E13" s="50"/>
      <c r="F13" s="51" t="str">
        <f aca="false">IF(OR(A13="",D13=""),"",A13&amp;" → "&amp;B13&amp;" → だから「"&amp;C13&amp;"」に投資する（指標："&amp;D13&amp;"）")</f>
        <v/>
      </c>
    </row>
    <row r="14" customFormat="false" ht="42" hidden="false" customHeight="true" outlineLevel="0" collapsed="false">
      <c r="A14" s="48"/>
      <c r="B14" s="48"/>
      <c r="C14" s="48"/>
      <c r="D14" s="48"/>
      <c r="E14" s="50"/>
      <c r="F14" s="51" t="str">
        <f aca="false">IF(OR(A14="",D14=""),"",A14&amp;" → "&amp;B14&amp;" → だから「"&amp;C14&amp;"」に投資する（指標："&amp;D14&amp;"）")</f>
        <v/>
      </c>
    </row>
    <row r="15" customFormat="false" ht="42" hidden="false" customHeight="true" outlineLevel="0" collapsed="false">
      <c r="A15" s="48"/>
      <c r="B15" s="48"/>
      <c r="C15" s="48"/>
      <c r="D15" s="48"/>
      <c r="E15" s="50"/>
      <c r="F15" s="51" t="str">
        <f aca="false">IF(OR(A15="",D15=""),"",A15&amp;" → "&amp;B15&amp;" → だから「"&amp;C15&amp;"」に投資する（指標："&amp;D15&amp;"）")</f>
        <v/>
      </c>
    </row>
    <row r="16" customFormat="false" ht="42" hidden="false" customHeight="true" outlineLevel="0" collapsed="false">
      <c r="A16" s="48"/>
      <c r="B16" s="48"/>
      <c r="C16" s="48"/>
      <c r="D16" s="48"/>
      <c r="E16" s="50"/>
      <c r="F16" s="51" t="str">
        <f aca="false">IF(OR(A16="",D16=""),"",A16&amp;" → "&amp;B16&amp;" → だから「"&amp;C16&amp;"」に投資する（指標："&amp;D16&amp;"）")</f>
        <v/>
      </c>
    </row>
    <row r="17" customFormat="false" ht="42" hidden="false" customHeight="true" outlineLevel="0" collapsed="false">
      <c r="A17" s="48"/>
      <c r="B17" s="48"/>
      <c r="C17" s="48"/>
      <c r="D17" s="48"/>
      <c r="E17" s="50"/>
      <c r="F17" s="51" t="str">
        <f aca="false">IF(OR(A17="",D17=""),"",A17&amp;" → "&amp;B17&amp;" → だから「"&amp;C17&amp;"」に投資する（指標："&amp;D17&amp;"）")</f>
        <v/>
      </c>
    </row>
    <row r="19" customFormat="false" ht="15" hidden="false" customHeight="false" outlineLevel="0" collapsed="false">
      <c r="A19" s="3" t="s">
        <v>236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8D90"/>
    <pageSetUpPr fitToPage="true"/>
  </sheetPr>
  <dimension ref="A1:N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2"/>
    <col collapsed="false" customWidth="true" hidden="false" outlineLevel="0" max="3" min="3" style="0" width="24"/>
    <col collapsed="false" customWidth="true" hidden="false" outlineLevel="0" max="4" min="4" style="0" width="26"/>
    <col collapsed="false" customWidth="true" hidden="false" outlineLevel="0" max="5" min="5" style="0" width="28"/>
    <col collapsed="false" customWidth="true" hidden="false" outlineLevel="0" max="9" min="6" style="0" width="9"/>
    <col collapsed="false" customWidth="true" hidden="false" outlineLevel="0" max="10" min="10" style="0" width="11"/>
    <col collapsed="false" customWidth="true" hidden="false" outlineLevel="0" max="12" min="11" style="0" width="9"/>
    <col collapsed="false" customWidth="true" hidden="false" outlineLevel="0" max="13" min="13" style="0" width="10"/>
    <col collapsed="false" customWidth="true" hidden="false" outlineLevel="0" max="14" min="14" style="0" width="24"/>
  </cols>
  <sheetData>
    <row r="1" customFormat="false" ht="27.75" hidden="false" customHeight="true" outlineLevel="0" collapsed="false">
      <c r="A1" s="26" t="s">
        <v>237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Format="false" ht="15" hidden="false" customHeight="false" outlineLevel="0" collapsed="false">
      <c r="A2" s="3" t="s">
        <v>238</v>
      </c>
    </row>
    <row r="3" customFormat="false" ht="15" hidden="false" customHeight="false" outlineLevel="0" collapsed="false">
      <c r="A3" s="52" t="s">
        <v>239</v>
      </c>
    </row>
    <row r="4" customFormat="false" ht="15" hidden="false" customHeight="false" outlineLevel="0" collapsed="false">
      <c r="C4" s="11" t="s">
        <v>240</v>
      </c>
      <c r="D4" s="53" t="n">
        <f aca="false">COUNTA(C7:C21)</f>
        <v>5</v>
      </c>
      <c r="E4" s="11" t="s">
        <v>241</v>
      </c>
      <c r="F4" s="53" t="n">
        <f aca="false">COUNTIF(M7:M21,"達成")</f>
        <v>0</v>
      </c>
      <c r="G4" s="11" t="s">
        <v>242</v>
      </c>
      <c r="H4" s="53" t="n">
        <f aca="false">COUNTIF(M7:M21,"半分未満")+COUNTIF(M7:M21,"悪化")</f>
        <v>5</v>
      </c>
    </row>
    <row r="6" customFormat="false" ht="31.5" hidden="false" customHeight="true" outlineLevel="0" collapsed="false">
      <c r="A6" s="20" t="s">
        <v>116</v>
      </c>
      <c r="B6" s="21" t="s">
        <v>243</v>
      </c>
      <c r="C6" s="21" t="s">
        <v>244</v>
      </c>
      <c r="D6" s="21" t="s">
        <v>245</v>
      </c>
      <c r="E6" s="21" t="s">
        <v>246</v>
      </c>
      <c r="F6" s="21" t="s">
        <v>247</v>
      </c>
      <c r="G6" s="21" t="s">
        <v>248</v>
      </c>
      <c r="H6" s="21" t="s">
        <v>249</v>
      </c>
      <c r="I6" s="21" t="s">
        <v>250</v>
      </c>
      <c r="J6" s="21" t="s">
        <v>251</v>
      </c>
      <c r="K6" s="21" t="s">
        <v>252</v>
      </c>
      <c r="L6" s="21" t="s">
        <v>253</v>
      </c>
      <c r="M6" s="21" t="s">
        <v>254</v>
      </c>
      <c r="N6" s="21" t="s">
        <v>255</v>
      </c>
    </row>
    <row r="7" customFormat="false" ht="36" hidden="false" customHeight="true" outlineLevel="0" collapsed="false">
      <c r="A7" s="19" t="n">
        <f aca="false">ROW()-6</f>
        <v>1</v>
      </c>
      <c r="B7" s="24" t="s">
        <v>256</v>
      </c>
      <c r="C7" s="48" t="s">
        <v>257</v>
      </c>
      <c r="D7" s="48" t="s">
        <v>258</v>
      </c>
      <c r="E7" s="48" t="s">
        <v>259</v>
      </c>
      <c r="F7" s="24" t="s">
        <v>260</v>
      </c>
      <c r="G7" s="24" t="s">
        <v>261</v>
      </c>
      <c r="H7" s="24" t="n">
        <v>40</v>
      </c>
      <c r="I7" s="24" t="n">
        <v>120</v>
      </c>
      <c r="J7" s="54" t="n">
        <v>46477</v>
      </c>
      <c r="K7" s="24" t="n">
        <v>60</v>
      </c>
      <c r="L7" s="55" t="n">
        <f aca="false">IF(OR(H7="",I7="",K7=""),"",IF(I7=H7,"",(K7-H7)/(I7-H7)))</f>
        <v>0.25</v>
      </c>
      <c r="M7" s="56" t="str">
        <f aca="false">IF(L7="","",IF(L7&gt;=1,"達成",IF(L7&gt;=0.5,"半分以上",IF(L7&gt;=0,"半分未満","悪化"))))</f>
        <v>半分未満</v>
      </c>
      <c r="N7" s="49" t="s">
        <v>262</v>
      </c>
    </row>
    <row r="8" customFormat="false" ht="36" hidden="false" customHeight="true" outlineLevel="0" collapsed="false">
      <c r="A8" s="19" t="n">
        <f aca="false">ROW()-6</f>
        <v>2</v>
      </c>
      <c r="B8" s="24" t="s">
        <v>263</v>
      </c>
      <c r="C8" s="49" t="s">
        <v>228</v>
      </c>
      <c r="D8" s="48" t="s">
        <v>264</v>
      </c>
      <c r="E8" s="48" t="s">
        <v>265</v>
      </c>
      <c r="F8" s="24" t="s">
        <v>266</v>
      </c>
      <c r="G8" s="24" t="s">
        <v>267</v>
      </c>
      <c r="H8" s="24" t="n">
        <v>3</v>
      </c>
      <c r="I8" s="24" t="n">
        <v>5</v>
      </c>
      <c r="J8" s="54" t="n">
        <v>47208</v>
      </c>
      <c r="K8" s="57" t="n">
        <f aca="false">①現状と3年後!C6</f>
        <v>3</v>
      </c>
      <c r="L8" s="55" t="n">
        <f aca="false">IF(OR(H8="",I8="",K8=""),"",IF(I8=H8,"",(K8-H8)/(I8-H8)))</f>
        <v>0</v>
      </c>
      <c r="M8" s="56" t="str">
        <f aca="false">IF(L8="","",IF(L8&gt;=1,"達成",IF(L8&gt;=0.5,"半分以上",IF(L8&gt;=0,"半分未満","悪化"))))</f>
        <v>半分未満</v>
      </c>
      <c r="N8" s="48" t="s">
        <v>268</v>
      </c>
    </row>
    <row r="9" customFormat="false" ht="36" hidden="false" customHeight="true" outlineLevel="0" collapsed="false">
      <c r="A9" s="19" t="n">
        <f aca="false">ROW()-6</f>
        <v>3</v>
      </c>
      <c r="B9" s="24" t="s">
        <v>269</v>
      </c>
      <c r="C9" s="48" t="s">
        <v>270</v>
      </c>
      <c r="D9" s="48" t="s">
        <v>271</v>
      </c>
      <c r="E9" s="48" t="s">
        <v>272</v>
      </c>
      <c r="F9" s="24" t="s">
        <v>273</v>
      </c>
      <c r="G9" s="24" t="s">
        <v>261</v>
      </c>
      <c r="H9" s="24" t="n">
        <v>30</v>
      </c>
      <c r="I9" s="24" t="n">
        <v>20</v>
      </c>
      <c r="J9" s="54" t="n">
        <v>46477</v>
      </c>
      <c r="K9" s="24" t="n">
        <v>26</v>
      </c>
      <c r="L9" s="55" t="n">
        <f aca="false">IF(OR(H9="",I9="",K9=""),"",IF(I9=H9,"",(K9-H9)/(I9-H9)))</f>
        <v>0.4</v>
      </c>
      <c r="M9" s="56" t="str">
        <f aca="false">IF(L9="","",IF(L9&gt;=1,"達成",IF(L9&gt;=0.5,"半分以上",IF(L9&gt;=0,"半分未満","悪化"))))</f>
        <v>半分未満</v>
      </c>
      <c r="N9" s="48" t="s">
        <v>274</v>
      </c>
    </row>
    <row r="10" customFormat="false" ht="36" hidden="false" customHeight="true" outlineLevel="0" collapsed="false">
      <c r="A10" s="19" t="n">
        <f aca="false">ROW()-6</f>
        <v>4</v>
      </c>
      <c r="B10" s="24" t="s">
        <v>263</v>
      </c>
      <c r="C10" s="48" t="s">
        <v>231</v>
      </c>
      <c r="D10" s="48" t="s">
        <v>275</v>
      </c>
      <c r="E10" s="48" t="s">
        <v>276</v>
      </c>
      <c r="F10" s="24" t="s">
        <v>266</v>
      </c>
      <c r="G10" s="24" t="s">
        <v>267</v>
      </c>
      <c r="H10" s="24" t="n">
        <v>2</v>
      </c>
      <c r="I10" s="24" t="n">
        <v>4</v>
      </c>
      <c r="J10" s="54" t="n">
        <v>47208</v>
      </c>
      <c r="K10" s="57" t="n">
        <f aca="false">①現状と3年後!C13</f>
        <v>2</v>
      </c>
      <c r="L10" s="55" t="n">
        <f aca="false">IF(OR(H10="",I10="",K10=""),"",IF(I10=H10,"",(K10-H10)/(I10-H10)))</f>
        <v>0</v>
      </c>
      <c r="M10" s="56" t="str">
        <f aca="false">IF(L10="","",IF(L10&gt;=1,"達成",IF(L10&gt;=0.5,"半分以上",IF(L10&gt;=0,"半分未満","悪化"))))</f>
        <v>半分未満</v>
      </c>
      <c r="N10" s="48" t="s">
        <v>277</v>
      </c>
    </row>
    <row r="11" customFormat="false" ht="36" hidden="false" customHeight="true" outlineLevel="0" collapsed="false">
      <c r="A11" s="19" t="n">
        <f aca="false">ROW()-6</f>
        <v>5</v>
      </c>
      <c r="B11" s="24" t="s">
        <v>263</v>
      </c>
      <c r="C11" s="49" t="s">
        <v>235</v>
      </c>
      <c r="D11" s="49" t="s">
        <v>177</v>
      </c>
      <c r="E11" s="48" t="s">
        <v>276</v>
      </c>
      <c r="F11" s="24" t="s">
        <v>266</v>
      </c>
      <c r="G11" s="24" t="s">
        <v>267</v>
      </c>
      <c r="H11" s="24" t="n">
        <v>1</v>
      </c>
      <c r="I11" s="24" t="n">
        <v>3</v>
      </c>
      <c r="J11" s="54" t="n">
        <v>47208</v>
      </c>
      <c r="K11" s="57" t="n">
        <f aca="false">①現状と3年後!C14</f>
        <v>1</v>
      </c>
      <c r="L11" s="55" t="n">
        <f aca="false">IF(OR(H11="",I11="",K11=""),"",IF(I11=H11,"",(K11-H11)/(I11-H11)))</f>
        <v>0</v>
      </c>
      <c r="M11" s="56" t="str">
        <f aca="false">IF(L11="","",IF(L11&gt;=1,"達成",IF(L11&gt;=0.5,"半分以上",IF(L11&gt;=0,"半分未満","悪化"))))</f>
        <v>半分未満</v>
      </c>
      <c r="N11" s="48" t="s">
        <v>278</v>
      </c>
    </row>
    <row r="12" customFormat="false" ht="36" hidden="false" customHeight="true" outlineLevel="0" collapsed="false">
      <c r="A12" s="19" t="n">
        <f aca="false">ROW()-6</f>
        <v>6</v>
      </c>
      <c r="B12" s="24"/>
      <c r="C12" s="48"/>
      <c r="D12" s="48"/>
      <c r="E12" s="48"/>
      <c r="F12" s="24"/>
      <c r="G12" s="24"/>
      <c r="H12" s="24"/>
      <c r="I12" s="24"/>
      <c r="J12" s="54"/>
      <c r="K12" s="24"/>
      <c r="L12" s="55" t="str">
        <f aca="false">IF(OR(H12="",I12="",K12=""),"",IF(I12=H12,"",(K12-H12)/(I12-H12)))</f>
        <v/>
      </c>
      <c r="M12" s="56" t="str">
        <f aca="false">IF(L12="","",IF(L12&gt;=1,"達成",IF(L12&gt;=0.5,"半分以上",IF(L12&gt;=0,"半分未満","悪化"))))</f>
        <v/>
      </c>
      <c r="N12" s="48"/>
    </row>
    <row r="13" customFormat="false" ht="36" hidden="false" customHeight="true" outlineLevel="0" collapsed="false">
      <c r="A13" s="19" t="n">
        <f aca="false">ROW()-6</f>
        <v>7</v>
      </c>
      <c r="B13" s="24"/>
      <c r="C13" s="48"/>
      <c r="D13" s="48"/>
      <c r="E13" s="48"/>
      <c r="F13" s="24"/>
      <c r="G13" s="24"/>
      <c r="H13" s="24"/>
      <c r="I13" s="24"/>
      <c r="J13" s="54"/>
      <c r="K13" s="24"/>
      <c r="L13" s="55" t="str">
        <f aca="false">IF(OR(H13="",I13="",K13=""),"",IF(I13=H13,"",(K13-H13)/(I13-H13)))</f>
        <v/>
      </c>
      <c r="M13" s="56" t="str">
        <f aca="false">IF(L13="","",IF(L13&gt;=1,"達成",IF(L13&gt;=0.5,"半分以上",IF(L13&gt;=0,"半分未満","悪化"))))</f>
        <v/>
      </c>
      <c r="N13" s="48"/>
    </row>
    <row r="14" customFormat="false" ht="36" hidden="false" customHeight="true" outlineLevel="0" collapsed="false">
      <c r="A14" s="19" t="n">
        <f aca="false">ROW()-6</f>
        <v>8</v>
      </c>
      <c r="B14" s="24"/>
      <c r="C14" s="48"/>
      <c r="D14" s="48"/>
      <c r="E14" s="48"/>
      <c r="F14" s="24"/>
      <c r="G14" s="24"/>
      <c r="H14" s="24"/>
      <c r="I14" s="24"/>
      <c r="J14" s="54"/>
      <c r="K14" s="24"/>
      <c r="L14" s="55" t="str">
        <f aca="false">IF(OR(H14="",I14="",K14=""),"",IF(I14=H14,"",(K14-H14)/(I14-H14)))</f>
        <v/>
      </c>
      <c r="M14" s="56" t="str">
        <f aca="false">IF(L14="","",IF(L14&gt;=1,"達成",IF(L14&gt;=0.5,"半分以上",IF(L14&gt;=0,"半分未満","悪化"))))</f>
        <v/>
      </c>
      <c r="N14" s="48"/>
    </row>
    <row r="15" customFormat="false" ht="36" hidden="false" customHeight="true" outlineLevel="0" collapsed="false">
      <c r="A15" s="19" t="n">
        <f aca="false">ROW()-6</f>
        <v>9</v>
      </c>
      <c r="B15" s="24"/>
      <c r="C15" s="48"/>
      <c r="D15" s="48"/>
      <c r="E15" s="48"/>
      <c r="F15" s="24"/>
      <c r="G15" s="24"/>
      <c r="H15" s="24"/>
      <c r="I15" s="24"/>
      <c r="J15" s="54"/>
      <c r="K15" s="24"/>
      <c r="L15" s="55" t="str">
        <f aca="false">IF(OR(H15="",I15="",K15=""),"",IF(I15=H15,"",(K15-H15)/(I15-H15)))</f>
        <v/>
      </c>
      <c r="M15" s="56" t="str">
        <f aca="false">IF(L15="","",IF(L15&gt;=1,"達成",IF(L15&gt;=0.5,"半分以上",IF(L15&gt;=0,"半分未満","悪化"))))</f>
        <v/>
      </c>
      <c r="N15" s="48"/>
    </row>
    <row r="16" customFormat="false" ht="36" hidden="false" customHeight="true" outlineLevel="0" collapsed="false">
      <c r="A16" s="19" t="n">
        <f aca="false">ROW()-6</f>
        <v>10</v>
      </c>
      <c r="B16" s="24"/>
      <c r="C16" s="48"/>
      <c r="D16" s="48"/>
      <c r="E16" s="48"/>
      <c r="F16" s="24"/>
      <c r="G16" s="24"/>
      <c r="H16" s="24"/>
      <c r="I16" s="24"/>
      <c r="J16" s="54"/>
      <c r="K16" s="24"/>
      <c r="L16" s="55" t="str">
        <f aca="false">IF(OR(H16="",I16="",K16=""),"",IF(I16=H16,"",(K16-H16)/(I16-H16)))</f>
        <v/>
      </c>
      <c r="M16" s="56" t="str">
        <f aca="false">IF(L16="","",IF(L16&gt;=1,"達成",IF(L16&gt;=0.5,"半分以上",IF(L16&gt;=0,"半分未満","悪化"))))</f>
        <v/>
      </c>
      <c r="N16" s="48"/>
    </row>
    <row r="17" customFormat="false" ht="36" hidden="false" customHeight="true" outlineLevel="0" collapsed="false">
      <c r="A17" s="19" t="n">
        <f aca="false">ROW()-6</f>
        <v>11</v>
      </c>
      <c r="B17" s="24"/>
      <c r="C17" s="48"/>
      <c r="D17" s="48"/>
      <c r="E17" s="48"/>
      <c r="F17" s="24"/>
      <c r="G17" s="24"/>
      <c r="H17" s="24"/>
      <c r="I17" s="24"/>
      <c r="J17" s="54"/>
      <c r="K17" s="24"/>
      <c r="L17" s="55" t="str">
        <f aca="false">IF(OR(H17="",I17="",K17=""),"",IF(I17=H17,"",(K17-H17)/(I17-H17)))</f>
        <v/>
      </c>
      <c r="M17" s="56" t="str">
        <f aca="false">IF(L17="","",IF(L17&gt;=1,"達成",IF(L17&gt;=0.5,"半分以上",IF(L17&gt;=0,"半分未満","悪化"))))</f>
        <v/>
      </c>
      <c r="N17" s="48"/>
    </row>
    <row r="18" customFormat="false" ht="36" hidden="false" customHeight="true" outlineLevel="0" collapsed="false">
      <c r="A18" s="19" t="n">
        <f aca="false">ROW()-6</f>
        <v>12</v>
      </c>
      <c r="B18" s="24"/>
      <c r="C18" s="48"/>
      <c r="D18" s="48"/>
      <c r="E18" s="48"/>
      <c r="F18" s="24"/>
      <c r="G18" s="24"/>
      <c r="H18" s="24"/>
      <c r="I18" s="24"/>
      <c r="J18" s="54"/>
      <c r="K18" s="24"/>
      <c r="L18" s="55" t="str">
        <f aca="false">IF(OR(H18="",I18="",K18=""),"",IF(I18=H18,"",(K18-H18)/(I18-H18)))</f>
        <v/>
      </c>
      <c r="M18" s="56" t="str">
        <f aca="false">IF(L18="","",IF(L18&gt;=1,"達成",IF(L18&gt;=0.5,"半分以上",IF(L18&gt;=0,"半分未満","悪化"))))</f>
        <v/>
      </c>
      <c r="N18" s="48"/>
    </row>
    <row r="19" customFormat="false" ht="36" hidden="false" customHeight="true" outlineLevel="0" collapsed="false">
      <c r="A19" s="19" t="n">
        <f aca="false">ROW()-6</f>
        <v>13</v>
      </c>
      <c r="B19" s="24"/>
      <c r="C19" s="48"/>
      <c r="D19" s="48"/>
      <c r="E19" s="48"/>
      <c r="F19" s="24"/>
      <c r="G19" s="24"/>
      <c r="H19" s="24"/>
      <c r="I19" s="24"/>
      <c r="J19" s="54"/>
      <c r="K19" s="24"/>
      <c r="L19" s="55" t="str">
        <f aca="false">IF(OR(H19="",I19="",K19=""),"",IF(I19=H19,"",(K19-H19)/(I19-H19)))</f>
        <v/>
      </c>
      <c r="M19" s="56" t="str">
        <f aca="false">IF(L19="","",IF(L19&gt;=1,"達成",IF(L19&gt;=0.5,"半分以上",IF(L19&gt;=0,"半分未満","悪化"))))</f>
        <v/>
      </c>
      <c r="N19" s="48"/>
    </row>
    <row r="20" customFormat="false" ht="36" hidden="false" customHeight="true" outlineLevel="0" collapsed="false">
      <c r="A20" s="19" t="n">
        <f aca="false">ROW()-6</f>
        <v>14</v>
      </c>
      <c r="B20" s="24"/>
      <c r="C20" s="48"/>
      <c r="D20" s="48"/>
      <c r="E20" s="48"/>
      <c r="F20" s="24"/>
      <c r="G20" s="24"/>
      <c r="H20" s="24"/>
      <c r="I20" s="24"/>
      <c r="J20" s="54"/>
      <c r="K20" s="24"/>
      <c r="L20" s="55" t="str">
        <f aca="false">IF(OR(H20="",I20="",K20=""),"",IF(I20=H20,"",(K20-H20)/(I20-H20)))</f>
        <v/>
      </c>
      <c r="M20" s="56" t="str">
        <f aca="false">IF(L20="","",IF(L20&gt;=1,"達成",IF(L20&gt;=0.5,"半分以上",IF(L20&gt;=0,"半分未満","悪化"))))</f>
        <v/>
      </c>
      <c r="N20" s="48"/>
    </row>
    <row r="21" customFormat="false" ht="36" hidden="false" customHeight="true" outlineLevel="0" collapsed="false">
      <c r="A21" s="19" t="n">
        <f aca="false">ROW()-6</f>
        <v>15</v>
      </c>
      <c r="B21" s="24"/>
      <c r="C21" s="48"/>
      <c r="D21" s="48"/>
      <c r="E21" s="48"/>
      <c r="F21" s="24"/>
      <c r="G21" s="24"/>
      <c r="H21" s="24"/>
      <c r="I21" s="24"/>
      <c r="J21" s="54"/>
      <c r="K21" s="24"/>
      <c r="L21" s="55" t="str">
        <f aca="false">IF(OR(H21="",I21="",K21=""),"",IF(I21=H21,"",(K21-H21)/(I21-H21)))</f>
        <v/>
      </c>
      <c r="M21" s="56" t="str">
        <f aca="false">IF(L21="","",IF(L21&gt;=1,"達成",IF(L21&gt;=0.5,"半分以上",IF(L21&gt;=0,"半分未満","悪化"))))</f>
        <v/>
      </c>
      <c r="N21" s="48"/>
    </row>
  </sheetData>
  <conditionalFormatting sqref="M7:M21">
    <cfRule type="cellIs" priority="2" operator="equal" aboveAverage="0" equalAverage="0" bottom="0" percent="0" rank="0" text="" dxfId="3">
      <formula>"達成"</formula>
    </cfRule>
    <cfRule type="cellIs" priority="3" operator="equal" aboveAverage="0" equalAverage="0" bottom="0" percent="0" rank="0" text="" dxfId="2">
      <formula>"半分以上"</formula>
    </cfRule>
    <cfRule type="cellIs" priority="4" operator="equal" aboveAverage="0" equalAverage="0" bottom="0" percent="0" rank="0" text="" dxfId="1">
      <formula>"半分未満"</formula>
    </cfRule>
    <cfRule type="cellIs" priority="5" operator="equal" aboveAverage="0" equalAverage="0" bottom="0" percent="0" rank="0" text="" dxfId="0">
      <formula>"悪化"</formula>
    </cfRule>
  </conditionalFormatting>
  <dataValidations count="1">
    <dataValidation allowBlank="true" errorStyle="stop" operator="between" showDropDown="false" showErrorMessage="false" showInputMessage="false" sqref="B7:B21" type="list">
      <formula1>"インプット,アウトプット,アウトカム"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2026-10-23T02:36:27Z</dcterms:created>
  <dc:creator>openpyxl</dc:creator>
  <dc:description/>
  <dc:language>en-US</dc:language>
  <cp:lastModifiedBy/>
  <dcterms:modified xsi:type="dcterms:W3CDTF">2026-10-23T11:36:30Z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